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6060" tabRatio="500"/>
  </bookViews>
  <sheets>
    <sheet name="Awds vs. Total Actions" sheetId="3" r:id="rId1"/>
    <sheet name="Awds Only" sheetId="2" r:id="rId2"/>
    <sheet name="Raw Data" sheetId="1" r:id="rId3"/>
  </sheets>
  <definedNames>
    <definedName name="_xlnm.Print_Area" localSheetId="0">'Awds vs. Total Actions'!$A$1:$P$32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5" i="3" l="1"/>
  <c r="O25" i="3"/>
  <c r="K25" i="3"/>
  <c r="L25" i="3"/>
  <c r="H25" i="3"/>
  <c r="I25" i="3"/>
  <c r="E25" i="3"/>
  <c r="F25" i="3"/>
  <c r="B23" i="3"/>
  <c r="B24" i="3"/>
  <c r="B25" i="3"/>
  <c r="C25" i="3"/>
  <c r="O24" i="3"/>
  <c r="L24" i="3"/>
  <c r="I24" i="3"/>
  <c r="F24" i="3"/>
  <c r="C24" i="3"/>
  <c r="O23" i="3"/>
  <c r="L23" i="3"/>
  <c r="I23" i="3"/>
  <c r="F23" i="3"/>
  <c r="C23" i="3"/>
  <c r="N21" i="3"/>
  <c r="O21" i="3"/>
  <c r="K21" i="3"/>
  <c r="L21" i="3"/>
  <c r="H21" i="3"/>
  <c r="I21" i="3"/>
  <c r="E21" i="3"/>
  <c r="F21" i="3"/>
  <c r="B19" i="3"/>
  <c r="B20" i="3"/>
  <c r="B21" i="3"/>
  <c r="C21" i="3"/>
  <c r="O20" i="3"/>
  <c r="L20" i="3"/>
  <c r="I20" i="3"/>
  <c r="F20" i="3"/>
  <c r="C20" i="3"/>
  <c r="O19" i="3"/>
  <c r="L19" i="3"/>
  <c r="I19" i="3"/>
  <c r="F19" i="3"/>
  <c r="C19" i="3"/>
  <c r="N17" i="3"/>
  <c r="O17" i="3"/>
  <c r="K17" i="3"/>
  <c r="L17" i="3"/>
  <c r="H17" i="3"/>
  <c r="I17" i="3"/>
  <c r="E17" i="3"/>
  <c r="F17" i="3"/>
  <c r="B15" i="3"/>
  <c r="B16" i="3"/>
  <c r="B17" i="3"/>
  <c r="C17" i="3"/>
  <c r="O16" i="3"/>
  <c r="L16" i="3"/>
  <c r="I16" i="3"/>
  <c r="F16" i="3"/>
  <c r="C16" i="3"/>
  <c r="O15" i="3"/>
  <c r="L15" i="3"/>
  <c r="I15" i="3"/>
  <c r="F15" i="3"/>
  <c r="C15" i="3"/>
  <c r="N13" i="3"/>
  <c r="O13" i="3"/>
  <c r="K13" i="3"/>
  <c r="L13" i="3"/>
  <c r="H13" i="3"/>
  <c r="I13" i="3"/>
  <c r="E13" i="3"/>
  <c r="F13" i="3"/>
  <c r="B11" i="3"/>
  <c r="B12" i="3"/>
  <c r="B13" i="3"/>
  <c r="C13" i="3"/>
  <c r="O12" i="3"/>
  <c r="L12" i="3"/>
  <c r="I12" i="3"/>
  <c r="F12" i="3"/>
  <c r="C12" i="3"/>
  <c r="O11" i="3"/>
  <c r="L11" i="3"/>
  <c r="I11" i="3"/>
  <c r="F11" i="3"/>
  <c r="C11" i="3"/>
  <c r="N9" i="3"/>
  <c r="O9" i="3"/>
  <c r="K9" i="3"/>
  <c r="L9" i="3"/>
  <c r="H9" i="3"/>
  <c r="I9" i="3"/>
  <c r="E9" i="3"/>
  <c r="F9" i="3"/>
  <c r="B7" i="3"/>
  <c r="B8" i="3"/>
  <c r="B9" i="3"/>
  <c r="C9" i="3"/>
  <c r="O8" i="3"/>
  <c r="L8" i="3"/>
  <c r="I8" i="3"/>
  <c r="F8" i="3"/>
  <c r="C8" i="3"/>
  <c r="O7" i="3"/>
  <c r="L7" i="3"/>
  <c r="I7" i="3"/>
  <c r="F7" i="3"/>
  <c r="C7" i="3"/>
  <c r="B10" i="2"/>
  <c r="B11" i="2"/>
  <c r="J24" i="2"/>
  <c r="K23" i="2"/>
  <c r="K24" i="2"/>
  <c r="K22" i="2"/>
  <c r="J20" i="2"/>
  <c r="K19" i="2"/>
  <c r="K20" i="2"/>
  <c r="K18" i="2"/>
  <c r="J16" i="2"/>
  <c r="K15" i="2"/>
  <c r="K16" i="2"/>
  <c r="K14" i="2"/>
  <c r="J12" i="2"/>
  <c r="K11" i="2"/>
  <c r="K12" i="2"/>
  <c r="K10" i="2"/>
  <c r="J8" i="2"/>
  <c r="K7" i="2"/>
  <c r="K8" i="2"/>
  <c r="K6" i="2"/>
  <c r="H24" i="2"/>
  <c r="I23" i="2"/>
  <c r="I24" i="2"/>
  <c r="I22" i="2"/>
  <c r="H20" i="2"/>
  <c r="I19" i="2"/>
  <c r="I20" i="2"/>
  <c r="I18" i="2"/>
  <c r="H16" i="2"/>
  <c r="I15" i="2"/>
  <c r="I16" i="2"/>
  <c r="I14" i="2"/>
  <c r="H12" i="2"/>
  <c r="I11" i="2"/>
  <c r="I12" i="2"/>
  <c r="I10" i="2"/>
  <c r="H8" i="2"/>
  <c r="I7" i="2"/>
  <c r="I8" i="2"/>
  <c r="I6" i="2"/>
  <c r="F24" i="2"/>
  <c r="G23" i="2"/>
  <c r="G24" i="2"/>
  <c r="G22" i="2"/>
  <c r="F20" i="2"/>
  <c r="G19" i="2"/>
  <c r="G20" i="2"/>
  <c r="G18" i="2"/>
  <c r="F16" i="2"/>
  <c r="G15" i="2"/>
  <c r="G16" i="2"/>
  <c r="G14" i="2"/>
  <c r="F12" i="2"/>
  <c r="G11" i="2"/>
  <c r="G12" i="2"/>
  <c r="G10" i="2"/>
  <c r="F8" i="2"/>
  <c r="G7" i="2"/>
  <c r="G8" i="2"/>
  <c r="G6" i="2"/>
  <c r="D24" i="2"/>
  <c r="D20" i="2"/>
  <c r="D16" i="2"/>
  <c r="D12" i="2"/>
  <c r="D8" i="2"/>
  <c r="E6" i="2"/>
  <c r="E7" i="2"/>
  <c r="E8" i="2"/>
  <c r="E10" i="2"/>
  <c r="E11" i="2"/>
  <c r="E12" i="2"/>
  <c r="E14" i="2"/>
  <c r="E15" i="2"/>
  <c r="E16" i="2"/>
  <c r="E18" i="2"/>
  <c r="E19" i="2"/>
  <c r="E20" i="2"/>
  <c r="E22" i="2"/>
  <c r="E23" i="2"/>
  <c r="E24" i="2"/>
  <c r="B23" i="2"/>
  <c r="B22" i="2"/>
  <c r="B24" i="2"/>
  <c r="C23" i="2"/>
  <c r="C24" i="2"/>
  <c r="C22" i="2"/>
  <c r="B19" i="2"/>
  <c r="B18" i="2"/>
  <c r="B20" i="2"/>
  <c r="C19" i="2"/>
  <c r="C20" i="2"/>
  <c r="C18" i="2"/>
  <c r="B15" i="2"/>
  <c r="B14" i="2"/>
  <c r="B16" i="2"/>
  <c r="C15" i="2"/>
  <c r="C16" i="2"/>
  <c r="C14" i="2"/>
  <c r="B12" i="2"/>
  <c r="C11" i="2"/>
  <c r="C12" i="2"/>
  <c r="C10" i="2"/>
  <c r="B7" i="2"/>
  <c r="B6" i="2"/>
  <c r="B8" i="2"/>
  <c r="C7" i="2"/>
  <c r="C8" i="2"/>
  <c r="C6" i="2"/>
  <c r="J24" i="1"/>
  <c r="J20" i="1"/>
  <c r="J16" i="1"/>
  <c r="J12" i="1"/>
  <c r="J8" i="1"/>
  <c r="H24" i="1"/>
  <c r="H20" i="1"/>
  <c r="H16" i="1"/>
  <c r="H12" i="1"/>
  <c r="H8" i="1"/>
  <c r="F24" i="1"/>
  <c r="F20" i="1"/>
  <c r="F16" i="1"/>
  <c r="F12" i="1"/>
  <c r="F8" i="1"/>
  <c r="D24" i="1"/>
  <c r="D20" i="1"/>
  <c r="D16" i="1"/>
  <c r="D12" i="1"/>
  <c r="D8" i="1"/>
  <c r="B24" i="1"/>
  <c r="B20" i="1"/>
  <c r="B16" i="1"/>
  <c r="B12" i="1"/>
  <c r="B8" i="1"/>
  <c r="K23" i="1"/>
  <c r="K22" i="1"/>
  <c r="K19" i="1"/>
  <c r="K18" i="1"/>
  <c r="K15" i="1"/>
  <c r="K14" i="1"/>
  <c r="K11" i="1"/>
  <c r="K12" i="1"/>
  <c r="K10" i="1"/>
  <c r="K7" i="1"/>
  <c r="K8" i="1"/>
  <c r="K6" i="1"/>
  <c r="I23" i="1"/>
  <c r="I22" i="1"/>
  <c r="I19" i="1"/>
  <c r="I18" i="1"/>
  <c r="I15" i="1"/>
  <c r="I14" i="1"/>
  <c r="I11" i="1"/>
  <c r="I12" i="1"/>
  <c r="I10" i="1"/>
  <c r="I7" i="1"/>
  <c r="I8" i="1"/>
  <c r="I6" i="1"/>
  <c r="G23" i="1"/>
  <c r="G22" i="1"/>
  <c r="G19" i="1"/>
  <c r="G18" i="1"/>
  <c r="G15" i="1"/>
  <c r="G14" i="1"/>
  <c r="G11" i="1"/>
  <c r="G12" i="1"/>
  <c r="G10" i="1"/>
  <c r="G7" i="1"/>
  <c r="G8" i="1"/>
  <c r="G6" i="1"/>
  <c r="E23" i="1"/>
  <c r="E22" i="1"/>
  <c r="E19" i="1"/>
  <c r="E18" i="1"/>
  <c r="E15" i="1"/>
  <c r="E14" i="1"/>
  <c r="E11" i="1"/>
  <c r="E12" i="1"/>
  <c r="E10" i="1"/>
  <c r="E7" i="1"/>
  <c r="E8" i="1"/>
  <c r="E6" i="1"/>
  <c r="B23" i="1"/>
  <c r="C23" i="1"/>
  <c r="B22" i="1"/>
  <c r="C22" i="1"/>
  <c r="B19" i="1"/>
  <c r="C19" i="1"/>
  <c r="B18" i="1"/>
  <c r="C18" i="1"/>
  <c r="B15" i="1"/>
  <c r="C15" i="1"/>
  <c r="B14" i="1"/>
  <c r="C14" i="1"/>
  <c r="B11" i="1"/>
  <c r="C11" i="1"/>
  <c r="C12" i="1"/>
  <c r="B10" i="1"/>
  <c r="C10" i="1"/>
  <c r="B6" i="1"/>
  <c r="C6" i="1"/>
  <c r="B7" i="1"/>
  <c r="C7" i="1"/>
  <c r="C8" i="1"/>
</calcChain>
</file>

<file path=xl/sharedStrings.xml><?xml version="1.0" encoding="utf-8"?>
<sst xmlns="http://schemas.openxmlformats.org/spreadsheetml/2006/main" count="134" uniqueCount="44">
  <si>
    <t>All Awards</t>
  </si>
  <si>
    <t>PUI Only</t>
  </si>
  <si>
    <t>PUI, Non-RUI</t>
  </si>
  <si>
    <t>PUI, RUI</t>
  </si>
  <si>
    <t>Gender</t>
  </si>
  <si>
    <t>Minority PI</t>
  </si>
  <si>
    <t>No</t>
  </si>
  <si>
    <t>Yes</t>
  </si>
  <si>
    <t>Male</t>
  </si>
  <si>
    <t>Female</t>
  </si>
  <si>
    <t>Investigator Status</t>
  </si>
  <si>
    <t>Prior</t>
  </si>
  <si>
    <t>New*</t>
  </si>
  <si>
    <t>Beginning Investigator**</t>
  </si>
  <si>
    <t>Unknown</t>
  </si>
  <si>
    <t>* Investigator has not previously submitted a proposal to the NSF, but is not necessarily a beginning investigator</t>
  </si>
  <si>
    <t>** Investigator has not had prior federal funding</t>
  </si>
  <si>
    <t>(8675)</t>
  </si>
  <si>
    <t>(695)</t>
  </si>
  <si>
    <t>(408)</t>
  </si>
  <si>
    <t>(287)</t>
  </si>
  <si>
    <t>%</t>
  </si>
  <si>
    <t>Only (7980)</t>
  </si>
  <si>
    <t>Non-PUI</t>
  </si>
  <si>
    <t>EPSCoR State***</t>
  </si>
  <si>
    <t xml:space="preserve">*** Experimental Program to Stimulate Competitive Research (www.nsf.gov/div/index.jsp?org=EPSC) </t>
  </si>
  <si>
    <t>Demographic Profile for NSF BIO Awards 2002-2012  (PUI vs. Non-PUI, RUI vs. non-RUI)</t>
  </si>
  <si>
    <t>Total</t>
  </si>
  <si>
    <t>(8,675)</t>
  </si>
  <si>
    <t>Only (7,980)</t>
  </si>
  <si>
    <t>% Awards</t>
  </si>
  <si>
    <t>Awards</t>
  </si>
  <si>
    <t>% Total</t>
  </si>
  <si>
    <t>Actions</t>
  </si>
  <si>
    <t>Non-PUI Only</t>
  </si>
  <si>
    <t>Percent awards refers only to awards relating to a given variable in that cohort.  Percent actions refers to the total number of proposals considered for funding (awards + declines),</t>
  </si>
  <si>
    <t>All</t>
  </si>
  <si>
    <t>in relation to each variable for a given cohort (proposal data not shown).</t>
  </si>
  <si>
    <t>Table 12.  Demographic Profile for NSF BIO Awards and Total Actions 2002-2012  (PUI vs. Non-PUI, RUI vs. Non-RUI)</t>
  </si>
  <si>
    <t>(7,980)</t>
  </si>
  <si>
    <t>** A Beginning Investigator has not had prior federal funding</t>
  </si>
  <si>
    <t>* A New Investigator has not previously submitted a proposal to the NSF, but is not necessarily a beginning investigator</t>
  </si>
  <si>
    <t>(286)</t>
  </si>
  <si>
    <t>(409)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</si>
</sst>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0000FF"/>
      <name val="Arial"/>
    </font>
    <font>
      <sz val="8"/>
      <name val="Calibri"/>
      <family val="2"/>
      <scheme val="minor"/>
    </font>
    <font>
      <sz val="12"/>
      <color rgb="FF0000FF"/>
      <name val="Calibri"/>
      <scheme val="minor"/>
    </font>
    <font>
      <b/>
      <sz val="16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6" fillId="0" borderId="2" xfId="0" applyNumberFormat="1" applyFont="1" applyBorder="1"/>
    <xf numFmtId="0" fontId="4" fillId="0" borderId="4" xfId="0" applyFont="1" applyBorder="1"/>
    <xf numFmtId="0" fontId="4" fillId="0" borderId="0" xfId="0" applyFont="1" applyBorder="1"/>
    <xf numFmtId="164" fontId="6" fillId="0" borderId="1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164" fontId="6" fillId="0" borderId="19" xfId="0" applyNumberFormat="1" applyFont="1" applyBorder="1"/>
    <xf numFmtId="0" fontId="4" fillId="0" borderId="20" xfId="0" applyFont="1" applyBorder="1"/>
    <xf numFmtId="164" fontId="6" fillId="0" borderId="21" xfId="0" applyNumberFormat="1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10" xfId="0" applyFont="1" applyBorder="1"/>
    <xf numFmtId="0" fontId="3" fillId="0" borderId="22" xfId="0" applyFont="1" applyBorder="1" applyAlignment="1">
      <alignment horizontal="left" indent="1"/>
    </xf>
    <xf numFmtId="0" fontId="3" fillId="0" borderId="23" xfId="0" applyFont="1" applyBorder="1" applyAlignment="1">
      <alignment horizontal="left" indent="2"/>
    </xf>
    <xf numFmtId="0" fontId="3" fillId="0" borderId="24" xfId="0" applyFont="1" applyBorder="1" applyAlignment="1">
      <alignment horizontal="left" indent="1"/>
    </xf>
    <xf numFmtId="0" fontId="3" fillId="0" borderId="25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164" fontId="6" fillId="0" borderId="0" xfId="0" applyNumberFormat="1" applyFont="1" applyBorder="1"/>
    <xf numFmtId="2" fontId="4" fillId="0" borderId="0" xfId="0" applyNumberFormat="1" applyFont="1"/>
    <xf numFmtId="164" fontId="8" fillId="0" borderId="0" xfId="0" applyNumberFormat="1" applyFont="1" applyBorder="1"/>
    <xf numFmtId="0" fontId="4" fillId="0" borderId="2" xfId="0" applyFont="1" applyBorder="1"/>
    <xf numFmtId="0" fontId="4" fillId="0" borderId="26" xfId="0" applyFont="1" applyBorder="1"/>
    <xf numFmtId="0" fontId="4" fillId="0" borderId="1" xfId="0" applyFont="1" applyBorder="1"/>
    <xf numFmtId="164" fontId="6" fillId="0" borderId="27" xfId="0" applyNumberFormat="1" applyFont="1" applyBorder="1"/>
    <xf numFmtId="164" fontId="8" fillId="0" borderId="27" xfId="0" applyNumberFormat="1" applyFont="1" applyBorder="1"/>
    <xf numFmtId="164" fontId="6" fillId="0" borderId="4" xfId="0" applyNumberFormat="1" applyFont="1" applyBorder="1"/>
    <xf numFmtId="164" fontId="8" fillId="0" borderId="4" xfId="0" applyNumberFormat="1" applyFont="1" applyBorder="1"/>
    <xf numFmtId="0" fontId="4" fillId="0" borderId="9" xfId="0" applyFont="1" applyBorder="1"/>
    <xf numFmtId="164" fontId="8" fillId="0" borderId="13" xfId="0" applyNumberFormat="1" applyFont="1" applyBorder="1"/>
    <xf numFmtId="164" fontId="8" fillId="0" borderId="29" xfId="0" applyNumberFormat="1" applyFont="1" applyBorder="1"/>
    <xf numFmtId="164" fontId="8" fillId="0" borderId="30" xfId="0" applyNumberFormat="1" applyFont="1" applyBorder="1"/>
    <xf numFmtId="0" fontId="4" fillId="0" borderId="19" xfId="0" applyFont="1" applyBorder="1"/>
    <xf numFmtId="164" fontId="6" fillId="0" borderId="20" xfId="0" applyNumberFormat="1" applyFont="1" applyBorder="1"/>
    <xf numFmtId="164" fontId="8" fillId="0" borderId="20" xfId="0" applyNumberFormat="1" applyFont="1" applyBorder="1"/>
    <xf numFmtId="164" fontId="8" fillId="0" borderId="31" xfId="0" applyNumberFormat="1" applyFont="1" applyBorder="1"/>
    <xf numFmtId="0" fontId="3" fillId="0" borderId="32" xfId="0" applyFont="1" applyBorder="1" applyAlignment="1">
      <alignment horizontal="left" indent="2"/>
    </xf>
    <xf numFmtId="0" fontId="3" fillId="0" borderId="23" xfId="0" applyFont="1" applyBorder="1" applyAlignment="1">
      <alignment horizontal="left" indent="1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3" fontId="4" fillId="0" borderId="12" xfId="0" applyNumberFormat="1" applyFont="1" applyBorder="1"/>
    <xf numFmtId="3" fontId="4" fillId="0" borderId="28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3" fontId="4" fillId="0" borderId="14" xfId="0" applyNumberFormat="1" applyFont="1" applyBorder="1"/>
    <xf numFmtId="3" fontId="4" fillId="0" borderId="2" xfId="0" applyNumberFormat="1" applyFont="1" applyBorder="1"/>
    <xf numFmtId="3" fontId="4" fillId="0" borderId="26" xfId="0" applyNumberFormat="1" applyFont="1" applyBorder="1"/>
    <xf numFmtId="3" fontId="4" fillId="0" borderId="1" xfId="0" applyNumberFormat="1" applyFont="1" applyBorder="1"/>
    <xf numFmtId="3" fontId="4" fillId="0" borderId="19" xfId="0" applyNumberFormat="1" applyFont="1" applyBorder="1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3" fillId="0" borderId="0" xfId="0" applyFont="1"/>
    <xf numFmtId="0" fontId="4" fillId="0" borderId="36" xfId="0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64" fontId="6" fillId="0" borderId="27" xfId="0" applyNumberFormat="1" applyFont="1" applyBorder="1" applyAlignment="1">
      <alignment vertical="center"/>
    </xf>
    <xf numFmtId="164" fontId="6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2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indent="3"/>
    </xf>
    <xf numFmtId="0" fontId="4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indent="4"/>
    </xf>
    <xf numFmtId="0" fontId="3" fillId="2" borderId="6" xfId="0" applyFont="1" applyFill="1" applyBorder="1" applyAlignment="1">
      <alignment horizontal="left" vertical="center" indent="5"/>
    </xf>
    <xf numFmtId="0" fontId="3" fillId="2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0" borderId="0" xfId="0" applyFont="1"/>
    <xf numFmtId="49" fontId="3" fillId="0" borderId="0" xfId="0" applyNumberFormat="1" applyFont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2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2" fontId="4" fillId="0" borderId="0" xfId="0" applyNumberFormat="1" applyFont="1" applyAlignment="1">
      <alignment vertical="center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2"/>
  <sheetViews>
    <sheetView tabSelected="1" workbookViewId="0">
      <selection activeCell="A3" sqref="A3"/>
    </sheetView>
  </sheetViews>
  <sheetFormatPr baseColWidth="10" defaultRowHeight="15" x14ac:dyDescent="0"/>
  <cols>
    <col min="1" max="1" width="27.33203125" style="1" customWidth="1"/>
    <col min="2" max="2" width="8.5" style="1" bestFit="1" customWidth="1"/>
    <col min="3" max="3" width="10.6640625" style="1" bestFit="1" customWidth="1"/>
    <col min="4" max="4" width="8.6640625" style="1" bestFit="1" customWidth="1"/>
    <col min="5" max="5" width="9" style="1" customWidth="1"/>
    <col min="6" max="6" width="10.6640625" style="1" bestFit="1" customWidth="1"/>
    <col min="7" max="7" width="8.6640625" style="1" bestFit="1" customWidth="1"/>
    <col min="8" max="8" width="8.5" style="1" customWidth="1"/>
    <col min="9" max="9" width="10.6640625" style="1" bestFit="1" customWidth="1"/>
    <col min="10" max="10" width="8.6640625" style="1" bestFit="1" customWidth="1"/>
    <col min="11" max="11" width="9.1640625" style="1" customWidth="1"/>
    <col min="12" max="12" width="10.6640625" style="1" bestFit="1" customWidth="1"/>
    <col min="13" max="13" width="8.6640625" style="1" bestFit="1" customWidth="1"/>
    <col min="14" max="14" width="9.1640625" style="1" customWidth="1"/>
    <col min="15" max="15" width="10.6640625" style="1" bestFit="1" customWidth="1"/>
    <col min="16" max="16" width="8.6640625" style="1" bestFit="1" customWidth="1"/>
    <col min="17" max="16384" width="10.83203125" style="1"/>
  </cols>
  <sheetData>
    <row r="1" spans="1:16" s="2" customFormat="1" ht="18">
      <c r="A1" s="133" t="s">
        <v>38</v>
      </c>
    </row>
    <row r="2" spans="1:16" s="75" customFormat="1" ht="16" thickBot="1"/>
    <row r="3" spans="1:16" s="69" customFormat="1" ht="19" customHeight="1" thickBot="1">
      <c r="B3" s="120"/>
      <c r="C3" s="121" t="s">
        <v>36</v>
      </c>
      <c r="D3" s="122"/>
      <c r="E3" s="123" t="s">
        <v>34</v>
      </c>
      <c r="F3" s="124"/>
      <c r="G3" s="122"/>
      <c r="H3" s="120"/>
      <c r="I3" s="125" t="s">
        <v>1</v>
      </c>
      <c r="J3" s="122"/>
      <c r="K3" s="126" t="s">
        <v>2</v>
      </c>
      <c r="L3" s="124"/>
      <c r="M3" s="122"/>
      <c r="N3" s="127" t="s">
        <v>3</v>
      </c>
      <c r="O3" s="124"/>
      <c r="P3" s="122"/>
    </row>
    <row r="4" spans="1:16" s="70" customFormat="1" ht="19" customHeight="1">
      <c r="B4" s="128" t="s">
        <v>31</v>
      </c>
      <c r="C4" s="121" t="s">
        <v>30</v>
      </c>
      <c r="D4" s="129" t="s">
        <v>32</v>
      </c>
      <c r="E4" s="130" t="s">
        <v>31</v>
      </c>
      <c r="F4" s="131" t="s">
        <v>30</v>
      </c>
      <c r="G4" s="132" t="s">
        <v>32</v>
      </c>
      <c r="H4" s="128" t="s">
        <v>31</v>
      </c>
      <c r="I4" s="121" t="s">
        <v>30</v>
      </c>
      <c r="J4" s="129" t="s">
        <v>32</v>
      </c>
      <c r="K4" s="130" t="s">
        <v>31</v>
      </c>
      <c r="L4" s="131" t="s">
        <v>30</v>
      </c>
      <c r="M4" s="132" t="s">
        <v>32</v>
      </c>
      <c r="N4" s="128" t="s">
        <v>31</v>
      </c>
      <c r="O4" s="121" t="s">
        <v>30</v>
      </c>
      <c r="P4" s="129" t="s">
        <v>32</v>
      </c>
    </row>
    <row r="5" spans="1:16" s="134" customFormat="1" ht="19" customHeight="1" thickBot="1">
      <c r="B5" s="135" t="s">
        <v>28</v>
      </c>
      <c r="C5" s="136"/>
      <c r="D5" s="137" t="s">
        <v>33</v>
      </c>
      <c r="E5" s="138" t="s">
        <v>39</v>
      </c>
      <c r="F5" s="139"/>
      <c r="G5" s="140" t="s">
        <v>33</v>
      </c>
      <c r="H5" s="135" t="s">
        <v>18</v>
      </c>
      <c r="I5" s="136"/>
      <c r="J5" s="137" t="s">
        <v>33</v>
      </c>
      <c r="K5" s="138" t="s">
        <v>42</v>
      </c>
      <c r="L5" s="139"/>
      <c r="M5" s="140" t="s">
        <v>33</v>
      </c>
      <c r="N5" s="135" t="s">
        <v>43</v>
      </c>
      <c r="O5" s="136"/>
      <c r="P5" s="137" t="s">
        <v>33</v>
      </c>
    </row>
    <row r="6" spans="1:16" s="71" customFormat="1" ht="19" customHeight="1">
      <c r="A6" s="105" t="s">
        <v>4</v>
      </c>
      <c r="B6" s="111"/>
      <c r="C6" s="112"/>
      <c r="D6" s="113"/>
      <c r="E6" s="114"/>
      <c r="F6" s="115"/>
      <c r="G6" s="116"/>
      <c r="H6" s="111"/>
      <c r="I6" s="112"/>
      <c r="J6" s="117"/>
      <c r="K6" s="118"/>
      <c r="L6" s="115"/>
      <c r="M6" s="116"/>
      <c r="N6" s="111"/>
      <c r="O6" s="112"/>
      <c r="P6" s="119"/>
    </row>
    <row r="7" spans="1:16" s="71" customFormat="1" ht="19" customHeight="1">
      <c r="A7" s="106" t="s">
        <v>8</v>
      </c>
      <c r="B7" s="78">
        <f>SUM(E7+H7)</f>
        <v>6021</v>
      </c>
      <c r="C7" s="72">
        <f>B7/$B$9</f>
        <v>0.70793650793650797</v>
      </c>
      <c r="D7" s="77">
        <v>0.73056947048157594</v>
      </c>
      <c r="E7" s="82">
        <v>5587</v>
      </c>
      <c r="F7" s="73">
        <f>E7/$E$9</f>
        <v>0.71362881594073313</v>
      </c>
      <c r="G7" s="83">
        <v>0.73573383167589934</v>
      </c>
      <c r="H7" s="78">
        <v>434</v>
      </c>
      <c r="I7" s="72">
        <f>H7/$H$9</f>
        <v>0.64201183431952658</v>
      </c>
      <c r="J7" s="77">
        <v>0.67042363000388649</v>
      </c>
      <c r="K7" s="87">
        <v>183</v>
      </c>
      <c r="L7" s="73">
        <f>K7/$K$9</f>
        <v>0.65827338129496404</v>
      </c>
      <c r="M7" s="83">
        <v>0.68405365126676598</v>
      </c>
      <c r="N7" s="76">
        <v>251</v>
      </c>
      <c r="O7" s="72">
        <f>N7/$N$9</f>
        <v>0.6306532663316583</v>
      </c>
      <c r="P7" s="77">
        <v>0.65556458164094233</v>
      </c>
    </row>
    <row r="8" spans="1:16" s="71" customFormat="1" ht="19" customHeight="1">
      <c r="A8" s="106" t="s">
        <v>9</v>
      </c>
      <c r="B8" s="78">
        <f>SUM(E8+H8)</f>
        <v>2484</v>
      </c>
      <c r="C8" s="72">
        <f t="shared" ref="C8:C9" si="0">B8/$B$9</f>
        <v>0.29206349206349208</v>
      </c>
      <c r="D8" s="77">
        <v>0.26943052951842406</v>
      </c>
      <c r="E8" s="82">
        <v>2242</v>
      </c>
      <c r="F8" s="73">
        <f t="shared" ref="F8:F9" si="1">E8/$E$9</f>
        <v>0.28637118405926681</v>
      </c>
      <c r="G8" s="83">
        <v>0.26426616832410066</v>
      </c>
      <c r="H8" s="78">
        <v>242</v>
      </c>
      <c r="I8" s="72">
        <f t="shared" ref="I8:I9" si="2">H8/$H$9</f>
        <v>0.35798816568047337</v>
      </c>
      <c r="J8" s="77">
        <v>0.32957636999611351</v>
      </c>
      <c r="K8" s="87">
        <v>95</v>
      </c>
      <c r="L8" s="73">
        <f t="shared" ref="L8:L9" si="3">K8/$K$9</f>
        <v>0.34172661870503596</v>
      </c>
      <c r="M8" s="83">
        <v>0.31594634873323396</v>
      </c>
      <c r="N8" s="76">
        <v>147</v>
      </c>
      <c r="O8" s="72">
        <f t="shared" ref="O8:O9" si="4">N8/$N$9</f>
        <v>0.3693467336683417</v>
      </c>
      <c r="P8" s="77">
        <v>0.34443541835905767</v>
      </c>
    </row>
    <row r="9" spans="1:16" s="71" customFormat="1" ht="19" customHeight="1">
      <c r="A9" s="107" t="s">
        <v>27</v>
      </c>
      <c r="B9" s="94">
        <f>SUM(B7:B8)</f>
        <v>8505</v>
      </c>
      <c r="C9" s="95">
        <f t="shared" si="0"/>
        <v>1</v>
      </c>
      <c r="D9" s="96">
        <v>1</v>
      </c>
      <c r="E9" s="97">
        <f>SUM(E7:E8)</f>
        <v>7829</v>
      </c>
      <c r="F9" s="74">
        <f t="shared" si="1"/>
        <v>1</v>
      </c>
      <c r="G9" s="98">
        <v>1</v>
      </c>
      <c r="H9" s="94">
        <f>SUM(H7:H8)</f>
        <v>676</v>
      </c>
      <c r="I9" s="95">
        <f t="shared" si="2"/>
        <v>1</v>
      </c>
      <c r="J9" s="96">
        <v>1</v>
      </c>
      <c r="K9" s="99">
        <f>SUM(K7:K8)</f>
        <v>278</v>
      </c>
      <c r="L9" s="74">
        <f t="shared" si="3"/>
        <v>1</v>
      </c>
      <c r="M9" s="98">
        <v>1</v>
      </c>
      <c r="N9" s="100">
        <f>SUM(N7:N8)</f>
        <v>398</v>
      </c>
      <c r="O9" s="95">
        <f t="shared" si="4"/>
        <v>1</v>
      </c>
      <c r="P9" s="96">
        <v>1</v>
      </c>
    </row>
    <row r="10" spans="1:16" s="71" customFormat="1" ht="19" customHeight="1">
      <c r="A10" s="108" t="s">
        <v>5</v>
      </c>
      <c r="B10" s="101"/>
      <c r="C10" s="102"/>
      <c r="D10" s="91"/>
      <c r="E10" s="92"/>
      <c r="F10" s="103"/>
      <c r="G10" s="104"/>
      <c r="H10" s="101"/>
      <c r="I10" s="102"/>
      <c r="J10" s="91"/>
      <c r="K10" s="93"/>
      <c r="L10" s="103"/>
      <c r="M10" s="104"/>
      <c r="N10" s="90"/>
      <c r="O10" s="102"/>
      <c r="P10" s="91"/>
    </row>
    <row r="11" spans="1:16" s="71" customFormat="1" ht="19" customHeight="1">
      <c r="A11" s="106" t="s">
        <v>7</v>
      </c>
      <c r="B11" s="78">
        <f>SUM(E11+H11)</f>
        <v>625</v>
      </c>
      <c r="C11" s="72">
        <f>B11/$B$13</f>
        <v>7.4449076831447289E-2</v>
      </c>
      <c r="D11" s="77">
        <v>5.9756593561305256E-2</v>
      </c>
      <c r="E11" s="82">
        <v>535</v>
      </c>
      <c r="F11" s="73">
        <f>E11/$E$13</f>
        <v>6.9372406639004153E-2</v>
      </c>
      <c r="G11" s="83">
        <v>5.6403631047496003E-2</v>
      </c>
      <c r="H11" s="78">
        <v>90</v>
      </c>
      <c r="I11" s="72">
        <f>H11/$H$13</f>
        <v>0.13177159590043924</v>
      </c>
      <c r="J11" s="77">
        <v>9.8431372549019611E-2</v>
      </c>
      <c r="K11" s="87">
        <v>68</v>
      </c>
      <c r="L11" s="73">
        <f>K11/$K$13</f>
        <v>0.24199288256227758</v>
      </c>
      <c r="M11" s="83">
        <v>0.1383219954648526</v>
      </c>
      <c r="N11" s="76">
        <v>22</v>
      </c>
      <c r="O11" s="72">
        <f>N11/$N$13</f>
        <v>5.4726368159203981E-2</v>
      </c>
      <c r="P11" s="77">
        <v>5.5419722901385492E-2</v>
      </c>
    </row>
    <row r="12" spans="1:16" s="71" customFormat="1" ht="19" customHeight="1">
      <c r="A12" s="106" t="s">
        <v>6</v>
      </c>
      <c r="B12" s="78">
        <f>SUM(E12+H12)</f>
        <v>7770</v>
      </c>
      <c r="C12" s="72">
        <f t="shared" ref="C12:C13" si="5">B12/$B$13</f>
        <v>0.9255509231685527</v>
      </c>
      <c r="D12" s="77">
        <v>0.94024340643869475</v>
      </c>
      <c r="E12" s="82">
        <v>7177</v>
      </c>
      <c r="F12" s="73">
        <f t="shared" ref="F12:F13" si="6">E12/$E$13</f>
        <v>0.93062759336099588</v>
      </c>
      <c r="G12" s="83">
        <v>0.94359636895250398</v>
      </c>
      <c r="H12" s="78">
        <v>593</v>
      </c>
      <c r="I12" s="72">
        <f t="shared" ref="I12:I13" si="7">H12/$H$13</f>
        <v>0.86822840409956081</v>
      </c>
      <c r="J12" s="77">
        <v>0.90156862745098043</v>
      </c>
      <c r="K12" s="87">
        <v>213</v>
      </c>
      <c r="L12" s="73">
        <f t="shared" ref="L12:L13" si="8">K12/$K$13</f>
        <v>0.75800711743772242</v>
      </c>
      <c r="M12" s="83">
        <v>0.86167800453514742</v>
      </c>
      <c r="N12" s="76">
        <v>380</v>
      </c>
      <c r="O12" s="72">
        <f t="shared" ref="O12:O13" si="9">N12/$N$13</f>
        <v>0.94527363184079605</v>
      </c>
      <c r="P12" s="77">
        <v>0.94458027709861447</v>
      </c>
    </row>
    <row r="13" spans="1:16" s="71" customFormat="1" ht="19" customHeight="1">
      <c r="A13" s="107" t="s">
        <v>27</v>
      </c>
      <c r="B13" s="94">
        <f>SUM(B11:B12)</f>
        <v>8395</v>
      </c>
      <c r="C13" s="95">
        <f t="shared" si="5"/>
        <v>1</v>
      </c>
      <c r="D13" s="96">
        <v>1</v>
      </c>
      <c r="E13" s="97">
        <f>SUM(E11:E12)</f>
        <v>7712</v>
      </c>
      <c r="F13" s="74">
        <f t="shared" si="6"/>
        <v>1</v>
      </c>
      <c r="G13" s="98">
        <v>1</v>
      </c>
      <c r="H13" s="94">
        <f>SUM(H11:H12)</f>
        <v>683</v>
      </c>
      <c r="I13" s="95">
        <f t="shared" si="7"/>
        <v>1</v>
      </c>
      <c r="J13" s="96">
        <v>1</v>
      </c>
      <c r="K13" s="99">
        <f>SUM(K11:K12)</f>
        <v>281</v>
      </c>
      <c r="L13" s="74">
        <f t="shared" si="8"/>
        <v>1</v>
      </c>
      <c r="M13" s="98">
        <v>1</v>
      </c>
      <c r="N13" s="100">
        <f>SUM(N11:N12)</f>
        <v>402</v>
      </c>
      <c r="O13" s="95">
        <f t="shared" si="9"/>
        <v>1</v>
      </c>
      <c r="P13" s="96">
        <v>1</v>
      </c>
    </row>
    <row r="14" spans="1:16" s="71" customFormat="1" ht="19" customHeight="1">
      <c r="A14" s="108" t="s">
        <v>10</v>
      </c>
      <c r="B14" s="101"/>
      <c r="C14" s="102"/>
      <c r="D14" s="91"/>
      <c r="E14" s="92"/>
      <c r="F14" s="103"/>
      <c r="G14" s="104"/>
      <c r="H14" s="101"/>
      <c r="I14" s="102"/>
      <c r="J14" s="91"/>
      <c r="K14" s="93"/>
      <c r="L14" s="103"/>
      <c r="M14" s="104"/>
      <c r="N14" s="90"/>
      <c r="O14" s="102"/>
      <c r="P14" s="91"/>
    </row>
    <row r="15" spans="1:16" s="71" customFormat="1" ht="19" customHeight="1">
      <c r="A15" s="106" t="s">
        <v>12</v>
      </c>
      <c r="B15" s="78">
        <f>SUM(E15+H15)</f>
        <v>2629</v>
      </c>
      <c r="C15" s="72">
        <f>B15/$B$17</f>
        <v>0.30305475504322765</v>
      </c>
      <c r="D15" s="77">
        <v>0.61877585414432357</v>
      </c>
      <c r="E15" s="82">
        <v>2328</v>
      </c>
      <c r="F15" s="73">
        <f>E15/$E$17</f>
        <v>0.29172932330827067</v>
      </c>
      <c r="G15" s="83">
        <v>0.61245905743433537</v>
      </c>
      <c r="H15" s="78">
        <v>301</v>
      </c>
      <c r="I15" s="72">
        <f>H15/$H$17</f>
        <v>0.43309352517985611</v>
      </c>
      <c r="J15" s="77">
        <v>0.68946999766518791</v>
      </c>
      <c r="K15" s="87">
        <v>152</v>
      </c>
      <c r="L15" s="73">
        <f>K15/$K$17</f>
        <v>0.52961672473867594</v>
      </c>
      <c r="M15" s="83">
        <v>0.74140821458507966</v>
      </c>
      <c r="N15" s="76">
        <v>149</v>
      </c>
      <c r="O15" s="72">
        <f>N15/$N$17</f>
        <v>0.36430317848410759</v>
      </c>
      <c r="P15" s="77">
        <v>0.62414338429098581</v>
      </c>
    </row>
    <row r="16" spans="1:16" s="71" customFormat="1" ht="19" customHeight="1">
      <c r="A16" s="106" t="s">
        <v>11</v>
      </c>
      <c r="B16" s="78">
        <f>SUM(E16+H16)</f>
        <v>6046</v>
      </c>
      <c r="C16" s="72">
        <f t="shared" ref="C16:C17" si="10">B16/$B$17</f>
        <v>0.69694524495677235</v>
      </c>
      <c r="D16" s="77">
        <v>0.38122414585567643</v>
      </c>
      <c r="E16" s="82">
        <v>5652</v>
      </c>
      <c r="F16" s="73">
        <f t="shared" ref="F16:F17" si="11">E16/$E$17</f>
        <v>0.70827067669172927</v>
      </c>
      <c r="G16" s="83">
        <v>0.38754094256566457</v>
      </c>
      <c r="H16" s="78">
        <v>394</v>
      </c>
      <c r="I16" s="72">
        <f t="shared" ref="I16:I17" si="12">H16/$H$17</f>
        <v>0.56690647482014389</v>
      </c>
      <c r="J16" s="77">
        <v>0.31053000233481204</v>
      </c>
      <c r="K16" s="87">
        <v>135</v>
      </c>
      <c r="L16" s="73">
        <f t="shared" ref="L16:L17" si="13">K16/$K$17</f>
        <v>0.47038327526132406</v>
      </c>
      <c r="M16" s="83">
        <v>0.25859178541492039</v>
      </c>
      <c r="N16" s="76">
        <v>260</v>
      </c>
      <c r="O16" s="72">
        <f t="shared" ref="O16:O17" si="14">N16/$N$17</f>
        <v>0.63569682151589246</v>
      </c>
      <c r="P16" s="77">
        <v>0.37585661570901424</v>
      </c>
    </row>
    <row r="17" spans="1:16" s="71" customFormat="1" ht="19" customHeight="1">
      <c r="A17" s="107" t="s">
        <v>27</v>
      </c>
      <c r="B17" s="94">
        <f>SUM(B15:B16)</f>
        <v>8675</v>
      </c>
      <c r="C17" s="95">
        <f t="shared" si="10"/>
        <v>1</v>
      </c>
      <c r="D17" s="96">
        <v>1</v>
      </c>
      <c r="E17" s="97">
        <f>SUM(E15:E16)</f>
        <v>7980</v>
      </c>
      <c r="F17" s="74">
        <f t="shared" si="11"/>
        <v>1</v>
      </c>
      <c r="G17" s="98">
        <v>1</v>
      </c>
      <c r="H17" s="94">
        <f>SUM(H15:H16)</f>
        <v>695</v>
      </c>
      <c r="I17" s="95">
        <f t="shared" si="12"/>
        <v>1</v>
      </c>
      <c r="J17" s="96">
        <v>1</v>
      </c>
      <c r="K17" s="99">
        <f>SUM(K15:K16)</f>
        <v>287</v>
      </c>
      <c r="L17" s="74">
        <f t="shared" si="13"/>
        <v>1</v>
      </c>
      <c r="M17" s="98">
        <v>1</v>
      </c>
      <c r="N17" s="100">
        <f>SUM(N15:N16)</f>
        <v>409</v>
      </c>
      <c r="O17" s="95">
        <f t="shared" si="14"/>
        <v>1</v>
      </c>
      <c r="P17" s="96">
        <v>1</v>
      </c>
    </row>
    <row r="18" spans="1:16" s="71" customFormat="1" ht="19" customHeight="1">
      <c r="A18" s="108" t="s">
        <v>13</v>
      </c>
      <c r="B18" s="101"/>
      <c r="C18" s="102"/>
      <c r="D18" s="91"/>
      <c r="E18" s="92"/>
      <c r="F18" s="103"/>
      <c r="G18" s="104"/>
      <c r="H18" s="101"/>
      <c r="I18" s="102"/>
      <c r="J18" s="91"/>
      <c r="K18" s="93"/>
      <c r="L18" s="103"/>
      <c r="M18" s="104"/>
      <c r="N18" s="90"/>
      <c r="O18" s="102"/>
      <c r="P18" s="91"/>
    </row>
    <row r="19" spans="1:16" s="71" customFormat="1" ht="19" customHeight="1">
      <c r="A19" s="106" t="s">
        <v>7</v>
      </c>
      <c r="B19" s="78">
        <f>SUM(E19+H19)</f>
        <v>3784</v>
      </c>
      <c r="C19" s="72">
        <f>B19/$B$21</f>
        <v>0.43619596541786743</v>
      </c>
      <c r="D19" s="77">
        <v>0.45192674205434447</v>
      </c>
      <c r="E19" s="82">
        <v>3427</v>
      </c>
      <c r="F19" s="73">
        <f>E19/$E$21</f>
        <v>0.42944862155388469</v>
      </c>
      <c r="G19" s="83">
        <v>0.44886970980640561</v>
      </c>
      <c r="H19" s="78">
        <v>357</v>
      </c>
      <c r="I19" s="72">
        <f>H19/$H$21</f>
        <v>0.5136690647482014</v>
      </c>
      <c r="J19" s="77">
        <v>0.48568306010928963</v>
      </c>
      <c r="K19" s="87">
        <v>179</v>
      </c>
      <c r="L19" s="73">
        <f>K19/$K$21</f>
        <v>0.62369337979094075</v>
      </c>
      <c r="M19" s="83">
        <v>0.49308224442736359</v>
      </c>
      <c r="N19" s="76">
        <v>178</v>
      </c>
      <c r="O19" s="72">
        <f>N19/$N$21</f>
        <v>0.4352078239608802</v>
      </c>
      <c r="P19" s="77">
        <v>0.47592498732894067</v>
      </c>
    </row>
    <row r="20" spans="1:16" s="71" customFormat="1" ht="19" customHeight="1">
      <c r="A20" s="106" t="s">
        <v>6</v>
      </c>
      <c r="B20" s="78">
        <f>SUM(E20+H20)</f>
        <v>4891</v>
      </c>
      <c r="C20" s="72">
        <f t="shared" ref="C20:C21" si="15">B20/$B$21</f>
        <v>0.56380403458213257</v>
      </c>
      <c r="D20" s="77">
        <v>0.54807325794565553</v>
      </c>
      <c r="E20" s="82">
        <v>4553</v>
      </c>
      <c r="F20" s="73">
        <f t="shared" ref="F20:F21" si="16">E20/$E$21</f>
        <v>0.57055137844611525</v>
      </c>
      <c r="G20" s="83">
        <v>0.55113029019359439</v>
      </c>
      <c r="H20" s="78">
        <v>338</v>
      </c>
      <c r="I20" s="72">
        <f t="shared" ref="I20:I21" si="17">H20/$H$21</f>
        <v>0.48633093525179855</v>
      </c>
      <c r="J20" s="77">
        <v>0.51431693989071037</v>
      </c>
      <c r="K20" s="87">
        <v>108</v>
      </c>
      <c r="L20" s="73">
        <f t="shared" ref="L20:L21" si="18">K20/$K$21</f>
        <v>0.37630662020905925</v>
      </c>
      <c r="M20" s="83">
        <v>0.50691775557263641</v>
      </c>
      <c r="N20" s="76">
        <v>231</v>
      </c>
      <c r="O20" s="72">
        <f t="shared" ref="O20:O21" si="19">N20/$N$21</f>
        <v>0.5647921760391198</v>
      </c>
      <c r="P20" s="77">
        <v>0.52407501267105927</v>
      </c>
    </row>
    <row r="21" spans="1:16" s="71" customFormat="1" ht="19" customHeight="1">
      <c r="A21" s="107" t="s">
        <v>27</v>
      </c>
      <c r="B21" s="94">
        <f>SUM(B19:B20)</f>
        <v>8675</v>
      </c>
      <c r="C21" s="95">
        <f t="shared" si="15"/>
        <v>1</v>
      </c>
      <c r="D21" s="96">
        <v>1</v>
      </c>
      <c r="E21" s="97">
        <f>SUM(E19:E20)</f>
        <v>7980</v>
      </c>
      <c r="F21" s="74">
        <f t="shared" si="16"/>
        <v>1</v>
      </c>
      <c r="G21" s="98">
        <v>1</v>
      </c>
      <c r="H21" s="94">
        <f>SUM(H19:H20)</f>
        <v>695</v>
      </c>
      <c r="I21" s="95">
        <f t="shared" si="17"/>
        <v>1</v>
      </c>
      <c r="J21" s="96">
        <v>1</v>
      </c>
      <c r="K21" s="99">
        <f>SUM(K19:K20)</f>
        <v>287</v>
      </c>
      <c r="L21" s="74">
        <f t="shared" si="18"/>
        <v>1</v>
      </c>
      <c r="M21" s="98">
        <v>1</v>
      </c>
      <c r="N21" s="100">
        <f>SUM(N19:N20)</f>
        <v>409</v>
      </c>
      <c r="O21" s="95">
        <f t="shared" si="19"/>
        <v>1</v>
      </c>
      <c r="P21" s="96">
        <v>1</v>
      </c>
    </row>
    <row r="22" spans="1:16" s="71" customFormat="1" ht="19" customHeight="1">
      <c r="A22" s="109" t="s">
        <v>24</v>
      </c>
      <c r="B22" s="78"/>
      <c r="C22" s="72"/>
      <c r="D22" s="77"/>
      <c r="E22" s="82"/>
      <c r="F22" s="73"/>
      <c r="G22" s="83"/>
      <c r="H22" s="78"/>
      <c r="I22" s="72"/>
      <c r="J22" s="77"/>
      <c r="K22" s="87"/>
      <c r="L22" s="73"/>
      <c r="M22" s="83"/>
      <c r="N22" s="76"/>
      <c r="O22" s="72"/>
      <c r="P22" s="77"/>
    </row>
    <row r="23" spans="1:16" s="71" customFormat="1" ht="19" customHeight="1">
      <c r="A23" s="106" t="s">
        <v>7</v>
      </c>
      <c r="B23" s="78">
        <f>SUM(E23+H23)</f>
        <v>1520</v>
      </c>
      <c r="C23" s="72">
        <f>B23/$B$25</f>
        <v>0.17529696690116481</v>
      </c>
      <c r="D23" s="77">
        <v>0.32324626730119521</v>
      </c>
      <c r="E23" s="82">
        <v>1410</v>
      </c>
      <c r="F23" s="73">
        <f>E23/$E$25</f>
        <v>0.17675817976682964</v>
      </c>
      <c r="G23" s="83">
        <v>0.32014416983523447</v>
      </c>
      <c r="H23" s="78">
        <v>110</v>
      </c>
      <c r="I23" s="72">
        <f>H23/$H$25</f>
        <v>0.15850144092219021</v>
      </c>
      <c r="J23" s="77">
        <v>0.35761298815269854</v>
      </c>
      <c r="K23" s="87">
        <v>45</v>
      </c>
      <c r="L23" s="73">
        <f>K23/$K$25</f>
        <v>0.15734265734265734</v>
      </c>
      <c r="M23" s="83">
        <v>0.39237581825182904</v>
      </c>
      <c r="N23" s="76">
        <v>65</v>
      </c>
      <c r="O23" s="72">
        <f>N23/$N$25</f>
        <v>0.15970515970515969</v>
      </c>
      <c r="P23" s="77">
        <v>0.31157572667006628</v>
      </c>
    </row>
    <row r="24" spans="1:16" s="71" customFormat="1" ht="19" customHeight="1">
      <c r="A24" s="106" t="s">
        <v>6</v>
      </c>
      <c r="B24" s="78">
        <f>SUM(E24+H24)</f>
        <v>7151</v>
      </c>
      <c r="C24" s="72">
        <f t="shared" ref="C24:C25" si="20">B24/$B$25</f>
        <v>0.82470303309883519</v>
      </c>
      <c r="D24" s="77">
        <v>0.67675373269880479</v>
      </c>
      <c r="E24" s="82">
        <v>6567</v>
      </c>
      <c r="F24" s="73">
        <f t="shared" ref="F24:F25" si="21">E24/$E$25</f>
        <v>0.82324182023317038</v>
      </c>
      <c r="G24" s="83">
        <v>0.67985583016476547</v>
      </c>
      <c r="H24" s="78">
        <v>584</v>
      </c>
      <c r="I24" s="72">
        <f t="shared" ref="I24:I25" si="22">H24/$H$25</f>
        <v>0.84149855907780979</v>
      </c>
      <c r="J24" s="77">
        <v>0.6423870118473014</v>
      </c>
      <c r="K24" s="87">
        <v>241</v>
      </c>
      <c r="L24" s="73">
        <f t="shared" ref="L24:L25" si="23">K24/$K$25</f>
        <v>0.84265734265734271</v>
      </c>
      <c r="M24" s="83">
        <v>0.60762418174817101</v>
      </c>
      <c r="N24" s="76">
        <v>342</v>
      </c>
      <c r="O24" s="72">
        <f t="shared" ref="O24:O25" si="24">N24/$N$25</f>
        <v>0.84029484029484025</v>
      </c>
      <c r="P24" s="77">
        <v>0.68842427332993372</v>
      </c>
    </row>
    <row r="25" spans="1:16" s="71" customFormat="1" ht="19" customHeight="1" thickBot="1">
      <c r="A25" s="110" t="s">
        <v>27</v>
      </c>
      <c r="B25" s="79">
        <f>SUM(B23:B24)</f>
        <v>8671</v>
      </c>
      <c r="C25" s="80">
        <f t="shared" si="20"/>
        <v>1</v>
      </c>
      <c r="D25" s="81">
        <v>1</v>
      </c>
      <c r="E25" s="84">
        <f>SUM(E23:E24)</f>
        <v>7977</v>
      </c>
      <c r="F25" s="85">
        <f t="shared" si="21"/>
        <v>1</v>
      </c>
      <c r="G25" s="86">
        <v>1</v>
      </c>
      <c r="H25" s="79">
        <f>SUM(H23:H24)</f>
        <v>694</v>
      </c>
      <c r="I25" s="80">
        <f t="shared" si="22"/>
        <v>1</v>
      </c>
      <c r="J25" s="81">
        <v>1</v>
      </c>
      <c r="K25" s="88">
        <f>SUM(K23:K24)</f>
        <v>286</v>
      </c>
      <c r="L25" s="85">
        <f t="shared" si="23"/>
        <v>1</v>
      </c>
      <c r="M25" s="86">
        <v>1</v>
      </c>
      <c r="N25" s="89">
        <f>SUM(N23:N24)</f>
        <v>407</v>
      </c>
      <c r="O25" s="80">
        <f t="shared" si="24"/>
        <v>1</v>
      </c>
      <c r="P25" s="81">
        <v>1</v>
      </c>
    </row>
    <row r="26" spans="1:16" s="71" customFormat="1">
      <c r="A26" s="141"/>
      <c r="B26" s="142"/>
      <c r="C26" s="72"/>
      <c r="D26" s="143"/>
      <c r="E26" s="142"/>
      <c r="F26" s="72"/>
      <c r="G26" s="72"/>
      <c r="H26" s="142"/>
      <c r="I26" s="72"/>
      <c r="J26" s="72"/>
      <c r="L26" s="72"/>
      <c r="M26" s="72"/>
      <c r="O26" s="72"/>
      <c r="P26" s="144"/>
    </row>
    <row r="27" spans="1:16" s="71" customFormat="1" ht="18" customHeight="1">
      <c r="A27" s="145" t="s">
        <v>35</v>
      </c>
      <c r="B27" s="142"/>
      <c r="C27" s="72"/>
      <c r="D27" s="143"/>
      <c r="E27" s="142"/>
      <c r="F27" s="72"/>
      <c r="G27" s="72"/>
      <c r="H27" s="142"/>
      <c r="I27" s="72"/>
      <c r="J27" s="72"/>
      <c r="L27" s="72"/>
      <c r="M27" s="72"/>
      <c r="O27" s="72"/>
      <c r="P27" s="144"/>
    </row>
    <row r="28" spans="1:16" s="71" customFormat="1" ht="18" customHeight="1">
      <c r="A28" s="145" t="s">
        <v>37</v>
      </c>
      <c r="B28" s="142"/>
      <c r="C28" s="72"/>
      <c r="D28" s="143"/>
      <c r="E28" s="142"/>
      <c r="F28" s="72"/>
      <c r="G28" s="72"/>
      <c r="H28" s="142"/>
      <c r="I28" s="72"/>
      <c r="J28" s="72"/>
      <c r="L28" s="72"/>
      <c r="M28" s="72"/>
      <c r="O28" s="72"/>
      <c r="P28" s="144"/>
    </row>
    <row r="29" spans="1:16" s="143" customFormat="1" ht="18" customHeight="1">
      <c r="A29" s="146"/>
      <c r="F29" s="147"/>
      <c r="G29" s="147"/>
    </row>
    <row r="30" spans="1:16" s="143" customFormat="1" ht="18" customHeight="1">
      <c r="A30" s="146" t="s">
        <v>41</v>
      </c>
    </row>
    <row r="31" spans="1:16" s="143" customFormat="1" ht="18" customHeight="1">
      <c r="A31" s="146" t="s">
        <v>40</v>
      </c>
    </row>
    <row r="32" spans="1:16" s="143" customFormat="1" ht="18" customHeight="1">
      <c r="A32" s="146" t="s">
        <v>25</v>
      </c>
    </row>
  </sheetData>
  <phoneticPr fontId="7" type="noConversion"/>
  <printOptions horizontalCentered="1" verticalCentered="1"/>
  <pageMargins left="0.75" right="0.75" top="1" bottom="1" header="0.5" footer="0.5"/>
  <pageSetup scale="6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8"/>
  <sheetViews>
    <sheetView zoomScale="150" zoomScaleNormal="150" zoomScalePageLayoutView="150" workbookViewId="0">
      <selection sqref="A1:XFD1048576"/>
    </sheetView>
  </sheetViews>
  <sheetFormatPr baseColWidth="10" defaultRowHeight="15" x14ac:dyDescent="0"/>
  <cols>
    <col min="1" max="1" width="27.33203125" style="1" customWidth="1"/>
    <col min="2" max="2" width="11.5" style="1" customWidth="1"/>
    <col min="3" max="3" width="7.83203125" style="1" customWidth="1"/>
    <col min="4" max="4" width="12.83203125" style="1" customWidth="1"/>
    <col min="5" max="5" width="7.83203125" style="1" customWidth="1"/>
    <col min="6" max="6" width="10.83203125" style="1"/>
    <col min="7" max="7" width="7.5" style="1" customWidth="1"/>
    <col min="8" max="8" width="13.83203125" style="1" customWidth="1"/>
    <col min="9" max="9" width="7.5" style="1" customWidth="1"/>
    <col min="10" max="10" width="10.33203125" style="1" customWidth="1"/>
    <col min="11" max="11" width="7.83203125" style="1" customWidth="1"/>
    <col min="12" max="16384" width="10.83203125" style="1"/>
  </cols>
  <sheetData>
    <row r="1" spans="1:11" s="2" customFormat="1" ht="17">
      <c r="A1" s="2" t="s">
        <v>26</v>
      </c>
    </row>
    <row r="2" spans="1:11" ht="16" thickBot="1"/>
    <row r="3" spans="1:11" s="3" customFormat="1">
      <c r="B3" s="54" t="s">
        <v>0</v>
      </c>
      <c r="C3" s="10" t="s">
        <v>21</v>
      </c>
      <c r="D3" s="55" t="s">
        <v>23</v>
      </c>
      <c r="E3" s="10" t="s">
        <v>21</v>
      </c>
      <c r="F3" s="55" t="s">
        <v>1</v>
      </c>
      <c r="G3" s="10" t="s">
        <v>21</v>
      </c>
      <c r="H3" s="55" t="s">
        <v>2</v>
      </c>
      <c r="I3" s="10" t="s">
        <v>21</v>
      </c>
      <c r="J3" s="55" t="s">
        <v>3</v>
      </c>
      <c r="K3" s="12" t="s">
        <v>21</v>
      </c>
    </row>
    <row r="4" spans="1:11" s="4" customFormat="1" ht="16" thickBot="1">
      <c r="B4" s="56" t="s">
        <v>28</v>
      </c>
      <c r="C4" s="57"/>
      <c r="D4" s="58" t="s">
        <v>29</v>
      </c>
      <c r="E4" s="57"/>
      <c r="F4" s="58" t="s">
        <v>18</v>
      </c>
      <c r="G4" s="57"/>
      <c r="H4" s="58" t="s">
        <v>20</v>
      </c>
      <c r="I4" s="57"/>
      <c r="J4" s="58" t="s">
        <v>19</v>
      </c>
      <c r="K4" s="59"/>
    </row>
    <row r="5" spans="1:11">
      <c r="A5" s="29" t="s">
        <v>4</v>
      </c>
      <c r="B5" s="25"/>
      <c r="C5" s="18"/>
      <c r="D5" s="64"/>
      <c r="E5" s="18"/>
      <c r="F5" s="17"/>
      <c r="G5" s="18"/>
      <c r="H5" s="17"/>
      <c r="I5" s="18"/>
      <c r="J5" s="17"/>
      <c r="K5" s="44"/>
    </row>
    <row r="6" spans="1:11">
      <c r="A6" s="30" t="s">
        <v>8</v>
      </c>
      <c r="B6" s="60">
        <f>SUM(D6+F6)</f>
        <v>6021</v>
      </c>
      <c r="C6" s="34">
        <f>B6/$B$8</f>
        <v>0.70793650793650797</v>
      </c>
      <c r="D6" s="65">
        <v>5587</v>
      </c>
      <c r="E6" s="36">
        <f>D6/$D$8</f>
        <v>0.71362881594073313</v>
      </c>
      <c r="F6" s="65">
        <v>434</v>
      </c>
      <c r="G6" s="36">
        <f>F6/$F$8</f>
        <v>0.64201183431952658</v>
      </c>
      <c r="H6" s="37">
        <v>183</v>
      </c>
      <c r="I6" s="36">
        <f>H6/$H$8</f>
        <v>0.65827338129496404</v>
      </c>
      <c r="J6" s="37">
        <v>251</v>
      </c>
      <c r="K6" s="45">
        <f>J6/$J$8</f>
        <v>0.6306532663316583</v>
      </c>
    </row>
    <row r="7" spans="1:11">
      <c r="A7" s="30" t="s">
        <v>9</v>
      </c>
      <c r="B7" s="60">
        <f>SUM(D7+F7)</f>
        <v>2484</v>
      </c>
      <c r="C7" s="34">
        <f t="shared" ref="C7:C8" si="0">B7/$B$8</f>
        <v>0.29206349206349208</v>
      </c>
      <c r="D7" s="65">
        <v>2242</v>
      </c>
      <c r="E7" s="36">
        <f t="shared" ref="E7:E8" si="1">D7/$D$8</f>
        <v>0.28637118405926681</v>
      </c>
      <c r="F7" s="65">
        <v>242</v>
      </c>
      <c r="G7" s="36">
        <f t="shared" ref="G7:G8" si="2">F7/$F$8</f>
        <v>0.35798816568047337</v>
      </c>
      <c r="H7" s="37">
        <v>95</v>
      </c>
      <c r="I7" s="36">
        <f t="shared" ref="I7:I8" si="3">H7/$H$8</f>
        <v>0.34172661870503596</v>
      </c>
      <c r="J7" s="37">
        <v>147</v>
      </c>
      <c r="K7" s="45">
        <f t="shared" ref="K7:K8" si="4">J7/$J$8</f>
        <v>0.3693467336683417</v>
      </c>
    </row>
    <row r="8" spans="1:11">
      <c r="A8" s="52" t="s">
        <v>27</v>
      </c>
      <c r="B8" s="61">
        <f>SUM(B6:B7)</f>
        <v>8505</v>
      </c>
      <c r="C8" s="40">
        <f t="shared" si="0"/>
        <v>1</v>
      </c>
      <c r="D8" s="66">
        <f>SUM(D6:D7)</f>
        <v>7829</v>
      </c>
      <c r="E8" s="41">
        <f t="shared" si="1"/>
        <v>1</v>
      </c>
      <c r="F8" s="66">
        <f>SUM(F6:F7)</f>
        <v>676</v>
      </c>
      <c r="G8" s="41">
        <f t="shared" si="2"/>
        <v>1</v>
      </c>
      <c r="H8" s="38">
        <f>SUM(H6:H7)</f>
        <v>278</v>
      </c>
      <c r="I8" s="41">
        <f t="shared" si="3"/>
        <v>1</v>
      </c>
      <c r="J8" s="38">
        <f>SUM(J6:J7)</f>
        <v>398</v>
      </c>
      <c r="K8" s="46">
        <f t="shared" si="4"/>
        <v>1</v>
      </c>
    </row>
    <row r="9" spans="1:11">
      <c r="A9" s="31" t="s">
        <v>5</v>
      </c>
      <c r="B9" s="62"/>
      <c r="C9" s="42"/>
      <c r="D9" s="67"/>
      <c r="E9" s="43"/>
      <c r="F9" s="67"/>
      <c r="G9" s="43"/>
      <c r="H9" s="39"/>
      <c r="I9" s="43"/>
      <c r="J9" s="39"/>
      <c r="K9" s="47"/>
    </row>
    <row r="10" spans="1:11">
      <c r="A10" s="30" t="s">
        <v>7</v>
      </c>
      <c r="B10" s="60">
        <f>SUM(D10+F10)</f>
        <v>625</v>
      </c>
      <c r="C10" s="34">
        <f>B10/$B$12</f>
        <v>7.4449076831447289E-2</v>
      </c>
      <c r="D10" s="65">
        <v>535</v>
      </c>
      <c r="E10" s="36">
        <f>D10/$D$12</f>
        <v>6.9372406639004153E-2</v>
      </c>
      <c r="F10" s="65">
        <v>90</v>
      </c>
      <c r="G10" s="36">
        <f>F10/$F$12</f>
        <v>0.13177159590043924</v>
      </c>
      <c r="H10" s="37">
        <v>68</v>
      </c>
      <c r="I10" s="36">
        <f>H10/$H$12</f>
        <v>0.24199288256227758</v>
      </c>
      <c r="J10" s="37">
        <v>22</v>
      </c>
      <c r="K10" s="45">
        <f>J10/$J$12</f>
        <v>5.4726368159203981E-2</v>
      </c>
    </row>
    <row r="11" spans="1:11">
      <c r="A11" s="30" t="s">
        <v>6</v>
      </c>
      <c r="B11" s="60">
        <f>SUM(D11+F11)</f>
        <v>7770</v>
      </c>
      <c r="C11" s="34">
        <f t="shared" ref="C11:C12" si="5">B11/$B$12</f>
        <v>0.9255509231685527</v>
      </c>
      <c r="D11" s="65">
        <v>7177</v>
      </c>
      <c r="E11" s="36">
        <f t="shared" ref="E11:E12" si="6">D11/$D$12</f>
        <v>0.93062759336099588</v>
      </c>
      <c r="F11" s="65">
        <v>593</v>
      </c>
      <c r="G11" s="36">
        <f t="shared" ref="G11:G12" si="7">F11/$F$12</f>
        <v>0.86822840409956081</v>
      </c>
      <c r="H11" s="37">
        <v>213</v>
      </c>
      <c r="I11" s="36">
        <f t="shared" ref="I11:I12" si="8">H11/$H$12</f>
        <v>0.75800711743772242</v>
      </c>
      <c r="J11" s="37">
        <v>380</v>
      </c>
      <c r="K11" s="45">
        <f t="shared" ref="K11:K12" si="9">J11/$J$12</f>
        <v>0.94527363184079605</v>
      </c>
    </row>
    <row r="12" spans="1:11">
      <c r="A12" s="52" t="s">
        <v>27</v>
      </c>
      <c r="B12" s="61">
        <f>SUM(B10:B11)</f>
        <v>8395</v>
      </c>
      <c r="C12" s="40">
        <f t="shared" si="5"/>
        <v>1</v>
      </c>
      <c r="D12" s="66">
        <f>SUM(D10:D11)</f>
        <v>7712</v>
      </c>
      <c r="E12" s="41">
        <f t="shared" si="6"/>
        <v>1</v>
      </c>
      <c r="F12" s="66">
        <f>SUM(F10:F11)</f>
        <v>683</v>
      </c>
      <c r="G12" s="41">
        <f t="shared" si="7"/>
        <v>1</v>
      </c>
      <c r="H12" s="38">
        <f>SUM(H10:H11)</f>
        <v>281</v>
      </c>
      <c r="I12" s="41">
        <f t="shared" si="8"/>
        <v>1</v>
      </c>
      <c r="J12" s="38">
        <f>SUM(J10:J11)</f>
        <v>402</v>
      </c>
      <c r="K12" s="46">
        <f t="shared" si="9"/>
        <v>1</v>
      </c>
    </row>
    <row r="13" spans="1:11">
      <c r="A13" s="31" t="s">
        <v>10</v>
      </c>
      <c r="B13" s="62"/>
      <c r="C13" s="42"/>
      <c r="D13" s="67"/>
      <c r="E13" s="43"/>
      <c r="F13" s="67"/>
      <c r="G13" s="43"/>
      <c r="H13" s="39"/>
      <c r="I13" s="43"/>
      <c r="J13" s="39"/>
      <c r="K13" s="47"/>
    </row>
    <row r="14" spans="1:11">
      <c r="A14" s="30" t="s">
        <v>12</v>
      </c>
      <c r="B14" s="60">
        <f>SUM(D14+F14)</f>
        <v>2629</v>
      </c>
      <c r="C14" s="34">
        <f>B14/$B$16</f>
        <v>0.30305475504322765</v>
      </c>
      <c r="D14" s="65">
        <v>2328</v>
      </c>
      <c r="E14" s="36">
        <f>D14/$D$16</f>
        <v>0.29172932330827067</v>
      </c>
      <c r="F14" s="65">
        <v>301</v>
      </c>
      <c r="G14" s="36">
        <f>F14/$F$16</f>
        <v>0.43309352517985611</v>
      </c>
      <c r="H14" s="37">
        <v>152</v>
      </c>
      <c r="I14" s="36">
        <f>H14/$H$16</f>
        <v>0.52961672473867594</v>
      </c>
      <c r="J14" s="37">
        <v>149</v>
      </c>
      <c r="K14" s="45">
        <f>J14/$J$16</f>
        <v>0.36519607843137253</v>
      </c>
    </row>
    <row r="15" spans="1:11">
      <c r="A15" s="30" t="s">
        <v>11</v>
      </c>
      <c r="B15" s="60">
        <f>SUM(D15+F15)</f>
        <v>6046</v>
      </c>
      <c r="C15" s="34">
        <f t="shared" ref="C15:C16" si="10">B15/$B$16</f>
        <v>0.69694524495677235</v>
      </c>
      <c r="D15" s="65">
        <v>5652</v>
      </c>
      <c r="E15" s="36">
        <f t="shared" ref="E15:E16" si="11">D15/$D$16</f>
        <v>0.70827067669172927</v>
      </c>
      <c r="F15" s="65">
        <v>394</v>
      </c>
      <c r="G15" s="36">
        <f t="shared" ref="G15:G16" si="12">F15/$F$16</f>
        <v>0.56690647482014389</v>
      </c>
      <c r="H15" s="37">
        <v>135</v>
      </c>
      <c r="I15" s="36">
        <f t="shared" ref="I15:I16" si="13">H15/$H$16</f>
        <v>0.47038327526132406</v>
      </c>
      <c r="J15" s="37">
        <v>259</v>
      </c>
      <c r="K15" s="45">
        <f t="shared" ref="K15:K16" si="14">J15/$J$16</f>
        <v>0.63480392156862742</v>
      </c>
    </row>
    <row r="16" spans="1:11">
      <c r="A16" s="52" t="s">
        <v>27</v>
      </c>
      <c r="B16" s="61">
        <f>SUM(B14:B15)</f>
        <v>8675</v>
      </c>
      <c r="C16" s="40">
        <f t="shared" si="10"/>
        <v>1</v>
      </c>
      <c r="D16" s="66">
        <f>SUM(D14:D15)</f>
        <v>7980</v>
      </c>
      <c r="E16" s="41">
        <f t="shared" si="11"/>
        <v>1</v>
      </c>
      <c r="F16" s="66">
        <f>SUM(F14:F15)</f>
        <v>695</v>
      </c>
      <c r="G16" s="41">
        <f t="shared" si="12"/>
        <v>1</v>
      </c>
      <c r="H16" s="38">
        <f>SUM(H14:H15)</f>
        <v>287</v>
      </c>
      <c r="I16" s="41">
        <f t="shared" si="13"/>
        <v>1</v>
      </c>
      <c r="J16" s="38">
        <f>SUM(J14:J15)</f>
        <v>408</v>
      </c>
      <c r="K16" s="46">
        <f t="shared" si="14"/>
        <v>1</v>
      </c>
    </row>
    <row r="17" spans="1:11">
      <c r="A17" s="31" t="s">
        <v>13</v>
      </c>
      <c r="B17" s="62"/>
      <c r="C17" s="42"/>
      <c r="D17" s="67"/>
      <c r="E17" s="43"/>
      <c r="F17" s="67"/>
      <c r="G17" s="43"/>
      <c r="H17" s="39"/>
      <c r="I17" s="43"/>
      <c r="J17" s="39"/>
      <c r="K17" s="47"/>
    </row>
    <row r="18" spans="1:11">
      <c r="A18" s="30" t="s">
        <v>7</v>
      </c>
      <c r="B18" s="60">
        <f>SUM(D18+F18)</f>
        <v>3784</v>
      </c>
      <c r="C18" s="34">
        <f>B18/$B$20</f>
        <v>0.43619596541786743</v>
      </c>
      <c r="D18" s="65">
        <v>3427</v>
      </c>
      <c r="E18" s="36">
        <f>D18/$D$20</f>
        <v>0.42944862155388469</v>
      </c>
      <c r="F18" s="65">
        <v>357</v>
      </c>
      <c r="G18" s="36">
        <f>F18/$F$20</f>
        <v>0.5136690647482014</v>
      </c>
      <c r="H18" s="37">
        <v>179</v>
      </c>
      <c r="I18" s="36">
        <f>H18/$H$20</f>
        <v>0.62369337979094075</v>
      </c>
      <c r="J18" s="37">
        <v>178</v>
      </c>
      <c r="K18" s="45">
        <f>J18/$J$20</f>
        <v>0.43627450980392157</v>
      </c>
    </row>
    <row r="19" spans="1:11">
      <c r="A19" s="30" t="s">
        <v>6</v>
      </c>
      <c r="B19" s="60">
        <f>SUM(D19+F19)</f>
        <v>4891</v>
      </c>
      <c r="C19" s="34">
        <f t="shared" ref="C19:C20" si="15">B19/$B$20</f>
        <v>0.56380403458213257</v>
      </c>
      <c r="D19" s="65">
        <v>4553</v>
      </c>
      <c r="E19" s="36">
        <f t="shared" ref="E19:E20" si="16">D19/$D$20</f>
        <v>0.57055137844611525</v>
      </c>
      <c r="F19" s="65">
        <v>338</v>
      </c>
      <c r="G19" s="36">
        <f t="shared" ref="G19:G20" si="17">F19/$F$20</f>
        <v>0.48633093525179855</v>
      </c>
      <c r="H19" s="37">
        <v>108</v>
      </c>
      <c r="I19" s="36">
        <f t="shared" ref="I19:I20" si="18">H19/$H$20</f>
        <v>0.37630662020905925</v>
      </c>
      <c r="J19" s="37">
        <v>230</v>
      </c>
      <c r="K19" s="45">
        <f t="shared" ref="K19:K20" si="19">J19/$J$20</f>
        <v>0.56372549019607843</v>
      </c>
    </row>
    <row r="20" spans="1:11">
      <c r="A20" s="52" t="s">
        <v>27</v>
      </c>
      <c r="B20" s="61">
        <f>SUM(B18:B19)</f>
        <v>8675</v>
      </c>
      <c r="C20" s="40">
        <f t="shared" si="15"/>
        <v>1</v>
      </c>
      <c r="D20" s="66">
        <f>SUM(D18:D19)</f>
        <v>7980</v>
      </c>
      <c r="E20" s="41">
        <f t="shared" si="16"/>
        <v>1</v>
      </c>
      <c r="F20" s="66">
        <f>SUM(F18:F19)</f>
        <v>695</v>
      </c>
      <c r="G20" s="41">
        <f t="shared" si="17"/>
        <v>1</v>
      </c>
      <c r="H20" s="38">
        <f>SUM(H18:H19)</f>
        <v>287</v>
      </c>
      <c r="I20" s="41">
        <f t="shared" si="18"/>
        <v>1</v>
      </c>
      <c r="J20" s="38">
        <f>SUM(J18:J19)</f>
        <v>408</v>
      </c>
      <c r="K20" s="46">
        <f t="shared" si="19"/>
        <v>1</v>
      </c>
    </row>
    <row r="21" spans="1:11">
      <c r="A21" s="53" t="s">
        <v>24</v>
      </c>
      <c r="B21" s="60"/>
      <c r="C21" s="34"/>
      <c r="D21" s="65"/>
      <c r="E21" s="36"/>
      <c r="F21" s="65"/>
      <c r="G21" s="36"/>
      <c r="H21" s="37"/>
      <c r="I21" s="36"/>
      <c r="J21" s="37"/>
      <c r="K21" s="45"/>
    </row>
    <row r="22" spans="1:11">
      <c r="A22" s="30" t="s">
        <v>7</v>
      </c>
      <c r="B22" s="60">
        <f>SUM(D22+F22)</f>
        <v>1520</v>
      </c>
      <c r="C22" s="34">
        <f>B22/$B$24</f>
        <v>0.17529696690116481</v>
      </c>
      <c r="D22" s="65">
        <v>1410</v>
      </c>
      <c r="E22" s="36">
        <f>D22/$D$24</f>
        <v>0.17675817976682964</v>
      </c>
      <c r="F22" s="65">
        <v>110</v>
      </c>
      <c r="G22" s="36">
        <f>F22/$F$24</f>
        <v>0.15850144092219021</v>
      </c>
      <c r="H22" s="37">
        <v>45</v>
      </c>
      <c r="I22" s="36">
        <f>H22/$H$24</f>
        <v>0.156794425087108</v>
      </c>
      <c r="J22" s="37">
        <v>65</v>
      </c>
      <c r="K22" s="45">
        <f>J22/$J$24</f>
        <v>0.15970515970515969</v>
      </c>
    </row>
    <row r="23" spans="1:11">
      <c r="A23" s="30" t="s">
        <v>6</v>
      </c>
      <c r="B23" s="60">
        <f>SUM(D23+F23)</f>
        <v>7151</v>
      </c>
      <c r="C23" s="34">
        <f t="shared" ref="C23:C24" si="20">B23/$B$24</f>
        <v>0.82470303309883519</v>
      </c>
      <c r="D23" s="65">
        <v>6567</v>
      </c>
      <c r="E23" s="36">
        <f t="shared" ref="E23:E24" si="21">D23/$D$24</f>
        <v>0.82324182023317038</v>
      </c>
      <c r="F23" s="65">
        <v>584</v>
      </c>
      <c r="G23" s="36">
        <f t="shared" ref="G23:G24" si="22">F23/$F$24</f>
        <v>0.84149855907780979</v>
      </c>
      <c r="H23" s="37">
        <v>242</v>
      </c>
      <c r="I23" s="36">
        <f t="shared" ref="I23:I24" si="23">H23/$H$24</f>
        <v>0.84320557491289194</v>
      </c>
      <c r="J23" s="37">
        <v>342</v>
      </c>
      <c r="K23" s="45">
        <f t="shared" ref="K23:K24" si="24">J23/$J$24</f>
        <v>0.84029484029484025</v>
      </c>
    </row>
    <row r="24" spans="1:11" ht="16" thickBot="1">
      <c r="A24" s="32" t="s">
        <v>27</v>
      </c>
      <c r="B24" s="63">
        <f>SUM(B22:B23)</f>
        <v>8671</v>
      </c>
      <c r="C24" s="49">
        <f t="shared" si="20"/>
        <v>1</v>
      </c>
      <c r="D24" s="68">
        <f>SUM(D22:D23)</f>
        <v>7977</v>
      </c>
      <c r="E24" s="50">
        <f t="shared" si="21"/>
        <v>1</v>
      </c>
      <c r="F24" s="68">
        <f>SUM(F22:F23)</f>
        <v>694</v>
      </c>
      <c r="G24" s="50">
        <f t="shared" si="22"/>
        <v>1</v>
      </c>
      <c r="H24" s="48">
        <f>SUM(H22:H23)</f>
        <v>287</v>
      </c>
      <c r="I24" s="50">
        <f t="shared" si="23"/>
        <v>1</v>
      </c>
      <c r="J24" s="48">
        <f>SUM(J22:J23)</f>
        <v>407</v>
      </c>
      <c r="K24" s="51">
        <f t="shared" si="24"/>
        <v>1</v>
      </c>
    </row>
    <row r="25" spans="1:11">
      <c r="E25" s="35"/>
    </row>
    <row r="26" spans="1:11">
      <c r="A26" s="1" t="s">
        <v>15</v>
      </c>
    </row>
    <row r="27" spans="1:11">
      <c r="A27" s="1" t="s">
        <v>16</v>
      </c>
    </row>
    <row r="28" spans="1:11">
      <c r="A28" s="1" t="s">
        <v>25</v>
      </c>
    </row>
  </sheetData>
  <phoneticPr fontId="7" type="noConversion"/>
  <printOptions horizontalCentered="1" verticalCentered="1"/>
  <pageMargins left="0.75" right="0.75" top="1" bottom="1" header="0.5" footer="0.5"/>
  <pageSetup scale="9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8"/>
  <sheetViews>
    <sheetView topLeftCell="A2" zoomScale="150" zoomScaleNormal="150" zoomScalePageLayoutView="150" workbookViewId="0">
      <selection activeCell="A2" sqref="A1:XFD1048576"/>
    </sheetView>
  </sheetViews>
  <sheetFormatPr baseColWidth="10" defaultRowHeight="15" x14ac:dyDescent="0"/>
  <cols>
    <col min="1" max="1" width="27.33203125" style="1" customWidth="1"/>
    <col min="2" max="2" width="11.5" style="1" customWidth="1"/>
    <col min="3" max="3" width="7.83203125" style="1" customWidth="1"/>
    <col min="4" max="4" width="12.83203125" style="1" customWidth="1"/>
    <col min="5" max="5" width="7" style="1" customWidth="1"/>
    <col min="6" max="6" width="10.83203125" style="1"/>
    <col min="7" max="7" width="7" style="1" customWidth="1"/>
    <col min="8" max="8" width="13.83203125" style="1" customWidth="1"/>
    <col min="9" max="9" width="7.1640625" style="1" customWidth="1"/>
    <col min="10" max="10" width="10.33203125" style="1" customWidth="1"/>
    <col min="11" max="11" width="8" style="1" customWidth="1"/>
    <col min="12" max="16384" width="10.83203125" style="1"/>
  </cols>
  <sheetData>
    <row r="1" spans="1:11" s="2" customFormat="1" ht="17">
      <c r="A1" s="2" t="s">
        <v>26</v>
      </c>
    </row>
    <row r="2" spans="1:11" ht="16" thickBot="1"/>
    <row r="3" spans="1:11" s="3" customFormat="1">
      <c r="B3" s="9" t="s">
        <v>0</v>
      </c>
      <c r="C3" s="10" t="s">
        <v>21</v>
      </c>
      <c r="D3" s="11" t="s">
        <v>23</v>
      </c>
      <c r="E3" s="10" t="s">
        <v>21</v>
      </c>
      <c r="F3" s="11" t="s">
        <v>1</v>
      </c>
      <c r="G3" s="10" t="s">
        <v>21</v>
      </c>
      <c r="H3" s="11" t="s">
        <v>2</v>
      </c>
      <c r="I3" s="10" t="s">
        <v>21</v>
      </c>
      <c r="J3" s="11" t="s">
        <v>3</v>
      </c>
      <c r="K3" s="12" t="s">
        <v>21</v>
      </c>
    </row>
    <row r="4" spans="1:11" s="4" customFormat="1" ht="16" thickBot="1">
      <c r="B4" s="13" t="s">
        <v>17</v>
      </c>
      <c r="C4" s="14"/>
      <c r="D4" s="15" t="s">
        <v>22</v>
      </c>
      <c r="E4" s="14"/>
      <c r="F4" s="15" t="s">
        <v>18</v>
      </c>
      <c r="G4" s="14"/>
      <c r="H4" s="15" t="s">
        <v>20</v>
      </c>
      <c r="I4" s="14"/>
      <c r="J4" s="15" t="s">
        <v>19</v>
      </c>
      <c r="K4" s="16"/>
    </row>
    <row r="5" spans="1:11">
      <c r="A5" s="29" t="s">
        <v>4</v>
      </c>
      <c r="B5" s="25"/>
      <c r="C5" s="17"/>
      <c r="D5" s="18"/>
      <c r="E5" s="17"/>
      <c r="F5" s="18"/>
      <c r="G5" s="17"/>
      <c r="H5" s="18"/>
      <c r="I5" s="17"/>
      <c r="J5" s="18"/>
      <c r="K5" s="19"/>
    </row>
    <row r="6" spans="1:11">
      <c r="A6" s="30" t="s">
        <v>8</v>
      </c>
      <c r="B6" s="26">
        <f>SUM(D6+F6)</f>
        <v>6021</v>
      </c>
      <c r="C6" s="5">
        <f>B6/8565</f>
        <v>0.7029772329246935</v>
      </c>
      <c r="D6" s="7">
        <v>5587</v>
      </c>
      <c r="E6" s="5">
        <f>D6/7980</f>
        <v>0.70012531328320804</v>
      </c>
      <c r="F6" s="7">
        <v>434</v>
      </c>
      <c r="G6" s="5">
        <f>F6/695</f>
        <v>0.62446043165467624</v>
      </c>
      <c r="H6" s="7">
        <v>183</v>
      </c>
      <c r="I6" s="5">
        <f>H6/287</f>
        <v>0.6376306620209059</v>
      </c>
      <c r="J6" s="7">
        <v>251</v>
      </c>
      <c r="K6" s="20">
        <f>J6/408</f>
        <v>0.61519607843137258</v>
      </c>
    </row>
    <row r="7" spans="1:11">
      <c r="A7" s="30" t="s">
        <v>9</v>
      </c>
      <c r="B7" s="26">
        <f>SUM(D7+F7)</f>
        <v>2484</v>
      </c>
      <c r="C7" s="5">
        <f t="shared" ref="C7:C8" si="0">B7/8565</f>
        <v>0.29001751313485113</v>
      </c>
      <c r="D7" s="7">
        <v>2242</v>
      </c>
      <c r="E7" s="5">
        <f t="shared" ref="E7:E8" si="1">D7/7980</f>
        <v>0.28095238095238095</v>
      </c>
      <c r="F7" s="7">
        <v>242</v>
      </c>
      <c r="G7" s="5">
        <f t="shared" ref="G7:G8" si="2">F7/695</f>
        <v>0.34820143884892085</v>
      </c>
      <c r="H7" s="7">
        <v>95</v>
      </c>
      <c r="I7" s="5">
        <f t="shared" ref="I7:I8" si="3">H7/287</f>
        <v>0.33101045296167247</v>
      </c>
      <c r="J7" s="7">
        <v>147</v>
      </c>
      <c r="K7" s="20">
        <f t="shared" ref="K7:K8" si="4">J7/408</f>
        <v>0.36029411764705882</v>
      </c>
    </row>
    <row r="8" spans="1:11">
      <c r="A8" s="30" t="s">
        <v>14</v>
      </c>
      <c r="B8" s="26">
        <f>8675-B6-B7</f>
        <v>170</v>
      </c>
      <c r="C8" s="5">
        <f t="shared" si="0"/>
        <v>1.9848219497956801E-2</v>
      </c>
      <c r="D8" s="7">
        <f>7985-D6-D7</f>
        <v>156</v>
      </c>
      <c r="E8" s="5">
        <f t="shared" si="1"/>
        <v>1.9548872180451128E-2</v>
      </c>
      <c r="F8" s="7">
        <f>695-F6-F7</f>
        <v>19</v>
      </c>
      <c r="G8" s="5">
        <f t="shared" si="2"/>
        <v>2.7338129496402876E-2</v>
      </c>
      <c r="H8" s="7">
        <f>287-H6-H7</f>
        <v>9</v>
      </c>
      <c r="I8" s="5">
        <f t="shared" si="3"/>
        <v>3.1358885017421602E-2</v>
      </c>
      <c r="J8" s="7">
        <f>408-J6-J7</f>
        <v>10</v>
      </c>
      <c r="K8" s="20">
        <f t="shared" si="4"/>
        <v>2.4509803921568627E-2</v>
      </c>
    </row>
    <row r="9" spans="1:11">
      <c r="A9" s="31" t="s">
        <v>5</v>
      </c>
      <c r="B9" s="27"/>
      <c r="C9" s="8"/>
      <c r="D9" s="6"/>
      <c r="E9" s="8"/>
      <c r="F9" s="6"/>
      <c r="G9" s="8"/>
      <c r="H9" s="6"/>
      <c r="I9" s="8"/>
      <c r="J9" s="6"/>
      <c r="K9" s="21"/>
    </row>
    <row r="10" spans="1:11">
      <c r="A10" s="30" t="s">
        <v>7</v>
      </c>
      <c r="B10" s="26">
        <f>SUM(D10+F10)</f>
        <v>625</v>
      </c>
      <c r="C10" s="5">
        <f>B10/8565</f>
        <v>7.2971395213076468E-2</v>
      </c>
      <c r="D10" s="7">
        <v>535</v>
      </c>
      <c r="E10" s="5">
        <f>D10/7980</f>
        <v>6.7042606516290723E-2</v>
      </c>
      <c r="F10" s="7">
        <v>90</v>
      </c>
      <c r="G10" s="5">
        <f>F10/695</f>
        <v>0.12949640287769784</v>
      </c>
      <c r="H10" s="7">
        <v>68</v>
      </c>
      <c r="I10" s="5">
        <f>H10/287</f>
        <v>0.23693379790940766</v>
      </c>
      <c r="J10" s="7">
        <v>22</v>
      </c>
      <c r="K10" s="20">
        <f>J10/408</f>
        <v>5.3921568627450983E-2</v>
      </c>
    </row>
    <row r="11" spans="1:11">
      <c r="A11" s="30" t="s">
        <v>6</v>
      </c>
      <c r="B11" s="26">
        <f>SUM(D11+F11)</f>
        <v>7770</v>
      </c>
      <c r="C11" s="5">
        <f t="shared" ref="C11:C12" si="5">B11/8565</f>
        <v>0.90718038528896672</v>
      </c>
      <c r="D11" s="7">
        <v>7177</v>
      </c>
      <c r="E11" s="5">
        <f t="shared" ref="E11:E12" si="6">D11/7980</f>
        <v>0.89937343358395994</v>
      </c>
      <c r="F11" s="7">
        <v>593</v>
      </c>
      <c r="G11" s="5">
        <f t="shared" ref="G11:G12" si="7">F11/695</f>
        <v>0.85323741007194243</v>
      </c>
      <c r="H11" s="7">
        <v>213</v>
      </c>
      <c r="I11" s="5">
        <f t="shared" ref="I11:I12" si="8">H11/287</f>
        <v>0.74216027874564461</v>
      </c>
      <c r="J11" s="7">
        <v>380</v>
      </c>
      <c r="K11" s="20">
        <f t="shared" ref="K11:K12" si="9">J11/408</f>
        <v>0.93137254901960786</v>
      </c>
    </row>
    <row r="12" spans="1:11">
      <c r="A12" s="30" t="s">
        <v>14</v>
      </c>
      <c r="B12" s="26">
        <f>8675-B10-B11</f>
        <v>280</v>
      </c>
      <c r="C12" s="5">
        <f t="shared" si="5"/>
        <v>3.2691185055458261E-2</v>
      </c>
      <c r="D12" s="7">
        <f>7985-D10-D11</f>
        <v>273</v>
      </c>
      <c r="E12" s="5">
        <f t="shared" si="6"/>
        <v>3.4210526315789476E-2</v>
      </c>
      <c r="F12" s="7">
        <f>695-F10-F11</f>
        <v>12</v>
      </c>
      <c r="G12" s="5">
        <f t="shared" si="7"/>
        <v>1.7266187050359712E-2</v>
      </c>
      <c r="H12" s="7">
        <f>287-H10-H11</f>
        <v>6</v>
      </c>
      <c r="I12" s="5">
        <f t="shared" si="8"/>
        <v>2.0905923344947737E-2</v>
      </c>
      <c r="J12" s="7">
        <f>408-J10-J11</f>
        <v>6</v>
      </c>
      <c r="K12" s="20">
        <f t="shared" si="9"/>
        <v>1.4705882352941176E-2</v>
      </c>
    </row>
    <row r="13" spans="1:11">
      <c r="A13" s="31" t="s">
        <v>10</v>
      </c>
      <c r="B13" s="27"/>
      <c r="C13" s="8"/>
      <c r="D13" s="6"/>
      <c r="E13" s="8"/>
      <c r="F13" s="6"/>
      <c r="G13" s="8"/>
      <c r="H13" s="6"/>
      <c r="I13" s="8"/>
      <c r="J13" s="6"/>
      <c r="K13" s="21"/>
    </row>
    <row r="14" spans="1:11">
      <c r="A14" s="30" t="s">
        <v>12</v>
      </c>
      <c r="B14" s="26">
        <f>SUM(D14+F14)</f>
        <v>2629</v>
      </c>
      <c r="C14" s="5">
        <f>B14/8565</f>
        <v>0.3069468768242849</v>
      </c>
      <c r="D14" s="7">
        <v>2328</v>
      </c>
      <c r="E14" s="5">
        <f>D14/7980</f>
        <v>0.29172932330827067</v>
      </c>
      <c r="F14" s="7">
        <v>301</v>
      </c>
      <c r="G14" s="5">
        <f>F14/695</f>
        <v>0.43309352517985611</v>
      </c>
      <c r="H14" s="7">
        <v>152</v>
      </c>
      <c r="I14" s="5">
        <f>H14/287</f>
        <v>0.52961672473867594</v>
      </c>
      <c r="J14" s="7">
        <v>149</v>
      </c>
      <c r="K14" s="20">
        <f>J14/408</f>
        <v>0.36519607843137253</v>
      </c>
    </row>
    <row r="15" spans="1:11">
      <c r="A15" s="30" t="s">
        <v>11</v>
      </c>
      <c r="B15" s="26">
        <f>SUM(D15+F15)</f>
        <v>6046</v>
      </c>
      <c r="C15" s="5">
        <f>B15/8565</f>
        <v>0.70589608873321663</v>
      </c>
      <c r="D15" s="7">
        <v>5652</v>
      </c>
      <c r="E15" s="5">
        <f>D15/7980</f>
        <v>0.70827067669172927</v>
      </c>
      <c r="F15" s="7">
        <v>394</v>
      </c>
      <c r="G15" s="5">
        <f>F15/695</f>
        <v>0.56690647482014389</v>
      </c>
      <c r="H15" s="7">
        <v>135</v>
      </c>
      <c r="I15" s="5">
        <f>H15/287</f>
        <v>0.47038327526132406</v>
      </c>
      <c r="J15" s="7">
        <v>259</v>
      </c>
      <c r="K15" s="20">
        <f>J15/408</f>
        <v>0.63480392156862742</v>
      </c>
    </row>
    <row r="16" spans="1:11">
      <c r="A16" s="30" t="s">
        <v>14</v>
      </c>
      <c r="B16" s="26">
        <f>8675-B14-B15</f>
        <v>0</v>
      </c>
      <c r="C16" s="5"/>
      <c r="D16" s="7">
        <f>7985-D14-D15</f>
        <v>5</v>
      </c>
      <c r="E16" s="5"/>
      <c r="F16" s="7">
        <f>695-F14-F15</f>
        <v>0</v>
      </c>
      <c r="G16" s="5"/>
      <c r="H16" s="7">
        <f>287-H14-H15</f>
        <v>0</v>
      </c>
      <c r="I16" s="5"/>
      <c r="J16" s="7">
        <f>408-J14-J15</f>
        <v>0</v>
      </c>
      <c r="K16" s="20"/>
    </row>
    <row r="17" spans="1:11">
      <c r="A17" s="31" t="s">
        <v>13</v>
      </c>
      <c r="B17" s="27"/>
      <c r="C17" s="8"/>
      <c r="D17" s="6"/>
      <c r="E17" s="8"/>
      <c r="F17" s="6"/>
      <c r="G17" s="8"/>
      <c r="H17" s="6"/>
      <c r="I17" s="8"/>
      <c r="J17" s="6"/>
      <c r="K17" s="21"/>
    </row>
    <row r="18" spans="1:11">
      <c r="A18" s="30" t="s">
        <v>7</v>
      </c>
      <c r="B18" s="26">
        <f>SUM(D18+F18)</f>
        <v>3784</v>
      </c>
      <c r="C18" s="5">
        <f>B18/8565</f>
        <v>0.44179801517805023</v>
      </c>
      <c r="D18" s="7">
        <v>3427</v>
      </c>
      <c r="E18" s="5">
        <f>D18/7980</f>
        <v>0.42944862155388469</v>
      </c>
      <c r="F18" s="7">
        <v>357</v>
      </c>
      <c r="G18" s="5">
        <f>F18/695</f>
        <v>0.5136690647482014</v>
      </c>
      <c r="H18" s="7">
        <v>179</v>
      </c>
      <c r="I18" s="5">
        <f>H18/287</f>
        <v>0.62369337979094075</v>
      </c>
      <c r="J18" s="7">
        <v>178</v>
      </c>
      <c r="K18" s="20">
        <f>J18/408</f>
        <v>0.43627450980392157</v>
      </c>
    </row>
    <row r="19" spans="1:11">
      <c r="A19" s="30" t="s">
        <v>6</v>
      </c>
      <c r="B19" s="26">
        <f>SUM(D19+F19)</f>
        <v>4891</v>
      </c>
      <c r="C19" s="5">
        <f>B19/8565</f>
        <v>0.57104495037945124</v>
      </c>
      <c r="D19" s="7">
        <v>4553</v>
      </c>
      <c r="E19" s="5">
        <f>D19/7980</f>
        <v>0.57055137844611525</v>
      </c>
      <c r="F19" s="7">
        <v>338</v>
      </c>
      <c r="G19" s="5">
        <f>F19/695</f>
        <v>0.48633093525179855</v>
      </c>
      <c r="H19" s="7">
        <v>108</v>
      </c>
      <c r="I19" s="5">
        <f>H19/287</f>
        <v>0.37630662020905925</v>
      </c>
      <c r="J19" s="7">
        <v>230</v>
      </c>
      <c r="K19" s="20">
        <f>J19/408</f>
        <v>0.56372549019607843</v>
      </c>
    </row>
    <row r="20" spans="1:11">
      <c r="A20" s="30" t="s">
        <v>14</v>
      </c>
      <c r="B20" s="26">
        <f>8675-B18-B19</f>
        <v>0</v>
      </c>
      <c r="C20" s="5"/>
      <c r="D20" s="7">
        <f>7985-D18-D19</f>
        <v>5</v>
      </c>
      <c r="E20" s="5"/>
      <c r="F20" s="7">
        <f>695-F18-F19</f>
        <v>0</v>
      </c>
      <c r="G20" s="5"/>
      <c r="H20" s="7">
        <f>287-H18-H19</f>
        <v>0</v>
      </c>
      <c r="I20" s="5"/>
      <c r="J20" s="7">
        <f>408-J18-J19</f>
        <v>0</v>
      </c>
      <c r="K20" s="20"/>
    </row>
    <row r="21" spans="1:11">
      <c r="A21" s="31" t="s">
        <v>24</v>
      </c>
      <c r="B21" s="27"/>
      <c r="C21" s="8"/>
      <c r="D21" s="6"/>
      <c r="E21" s="8"/>
      <c r="F21" s="6"/>
      <c r="G21" s="8"/>
      <c r="H21" s="6"/>
      <c r="I21" s="8"/>
      <c r="J21" s="6"/>
      <c r="K21" s="21"/>
    </row>
    <row r="22" spans="1:11">
      <c r="A22" s="30" t="s">
        <v>7</v>
      </c>
      <c r="B22" s="26">
        <f>SUM(D22+F22)</f>
        <v>1520</v>
      </c>
      <c r="C22" s="5">
        <f>B22/8565</f>
        <v>0.17746643315820199</v>
      </c>
      <c r="D22" s="7">
        <v>1410</v>
      </c>
      <c r="E22" s="5">
        <f>D22/7980</f>
        <v>0.17669172932330826</v>
      </c>
      <c r="F22" s="7">
        <v>110</v>
      </c>
      <c r="G22" s="5">
        <f>F22/695</f>
        <v>0.15827338129496402</v>
      </c>
      <c r="H22" s="7">
        <v>45</v>
      </c>
      <c r="I22" s="5">
        <f>H22/287</f>
        <v>0.156794425087108</v>
      </c>
      <c r="J22" s="7">
        <v>65</v>
      </c>
      <c r="K22" s="20">
        <f>J22/408</f>
        <v>0.15931372549019607</v>
      </c>
    </row>
    <row r="23" spans="1:11" ht="16" thickBot="1">
      <c r="A23" s="32" t="s">
        <v>6</v>
      </c>
      <c r="B23" s="28">
        <f>SUM(D23+F23)</f>
        <v>7151</v>
      </c>
      <c r="C23" s="22">
        <f>B23/8565</f>
        <v>0.83490951546993575</v>
      </c>
      <c r="D23" s="23">
        <v>6567</v>
      </c>
      <c r="E23" s="22">
        <f>D23/7980</f>
        <v>0.82293233082706763</v>
      </c>
      <c r="F23" s="23">
        <v>584</v>
      </c>
      <c r="G23" s="22">
        <f>F23/695</f>
        <v>0.84028776978417263</v>
      </c>
      <c r="H23" s="23">
        <v>242</v>
      </c>
      <c r="I23" s="22">
        <f>H23/287</f>
        <v>0.84320557491289194</v>
      </c>
      <c r="J23" s="23">
        <v>342</v>
      </c>
      <c r="K23" s="24">
        <f>J23/408</f>
        <v>0.83823529411764708</v>
      </c>
    </row>
    <row r="24" spans="1:11">
      <c r="A24" s="33" t="s">
        <v>14</v>
      </c>
      <c r="B24" s="7">
        <f>8675-B22-B23</f>
        <v>4</v>
      </c>
      <c r="C24" s="34"/>
      <c r="D24" s="7">
        <f>7985-D22-D23</f>
        <v>8</v>
      </c>
      <c r="E24" s="34"/>
      <c r="F24" s="7">
        <f>695-F22-F23</f>
        <v>1</v>
      </c>
      <c r="G24" s="34"/>
      <c r="H24" s="7">
        <f>287-H22-H23</f>
        <v>0</v>
      </c>
      <c r="I24" s="34"/>
      <c r="J24" s="7">
        <f>408-J22-J23</f>
        <v>1</v>
      </c>
      <c r="K24" s="34"/>
    </row>
    <row r="26" spans="1:11">
      <c r="A26" s="1" t="s">
        <v>15</v>
      </c>
    </row>
    <row r="27" spans="1:11">
      <c r="A27" s="1" t="s">
        <v>16</v>
      </c>
    </row>
    <row r="28" spans="1:11">
      <c r="A28" s="1" t="s">
        <v>25</v>
      </c>
    </row>
  </sheetData>
  <phoneticPr fontId="7" type="noConversion"/>
  <printOptions horizontalCentered="1" verticalCentered="1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Awds vs. Total Actions</vt:lpstr>
      <vt:lpstr>Awds Only</vt:lpstr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cp:lastPrinted>2013-01-11T19:21:38Z</cp:lastPrinted>
  <dcterms:created xsi:type="dcterms:W3CDTF">2013-01-05T16:40:59Z</dcterms:created>
  <dcterms:modified xsi:type="dcterms:W3CDTF">2013-03-18T19:06:12Z</dcterms:modified>
</cp:coreProperties>
</file>